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1700" windowHeight="9000"/>
  </bookViews>
  <sheets>
    <sheet name="直結給水損失水頭計算表" sheetId="6" r:id="rId1"/>
    <sheet name="DATA" sheetId="8" r:id="rId2"/>
    <sheet name="HW＆Weston公式" sheetId="7" r:id="rId3"/>
  </sheets>
  <calcPr calcId="145621"/>
</workbook>
</file>

<file path=xl/calcChain.xml><?xml version="1.0" encoding="utf-8"?>
<calcChain xmlns="http://schemas.openxmlformats.org/spreadsheetml/2006/main">
  <c r="BU6" i="6" l="1"/>
  <c r="BW6" i="6" s="1"/>
  <c r="BO6" i="6"/>
  <c r="BR6" i="6"/>
  <c r="BU8" i="6"/>
  <c r="BW8" i="6" s="1"/>
  <c r="BO8" i="6"/>
  <c r="BR8" i="6"/>
  <c r="BU10" i="6"/>
  <c r="BW10" i="6" s="1"/>
  <c r="BO10" i="6"/>
  <c r="BU12" i="6"/>
  <c r="BR12" i="6" s="1"/>
  <c r="BO12" i="6"/>
  <c r="BU14" i="6"/>
  <c r="BO14" i="6"/>
  <c r="BR14" i="6"/>
  <c r="BU16" i="6"/>
  <c r="BO16" i="6"/>
  <c r="BR16" i="6"/>
  <c r="BQ106" i="6"/>
  <c r="BT106" i="6" s="1"/>
  <c r="BD6" i="6"/>
  <c r="BU18" i="6"/>
  <c r="BW18" i="6" s="1"/>
  <c r="BO18" i="6"/>
  <c r="BR18" i="6"/>
  <c r="BU20" i="6"/>
  <c r="BO20" i="6"/>
  <c r="BR20" i="6"/>
  <c r="BU22" i="6"/>
  <c r="BO22" i="6"/>
  <c r="BR22" i="6"/>
  <c r="BU24" i="6"/>
  <c r="BO24" i="6"/>
  <c r="BR24" i="6"/>
  <c r="BU26" i="6"/>
  <c r="BW26" i="6" s="1"/>
  <c r="BO26" i="6"/>
  <c r="BR26" i="6"/>
  <c r="BR28" i="6"/>
  <c r="BU30" i="6"/>
  <c r="BW30" i="6" s="1"/>
  <c r="BO30" i="6"/>
  <c r="BR30" i="6"/>
  <c r="BU32" i="6"/>
  <c r="BO32" i="6"/>
  <c r="BR32" i="6"/>
  <c r="BU34" i="6"/>
  <c r="BO34" i="6"/>
  <c r="BR34" i="6"/>
  <c r="BU36" i="6"/>
  <c r="BO36" i="6"/>
  <c r="BR36" i="6"/>
  <c r="BR38" i="6"/>
  <c r="BR40" i="6"/>
  <c r="BR42" i="6"/>
  <c r="BR44" i="6"/>
  <c r="BR46" i="6"/>
  <c r="BR48" i="6"/>
  <c r="BR50" i="6"/>
  <c r="BR52" i="6"/>
  <c r="BR54" i="6"/>
  <c r="BR56" i="6"/>
  <c r="BR58" i="6"/>
  <c r="BR60" i="6"/>
  <c r="BR62" i="6"/>
  <c r="BR64" i="6"/>
  <c r="BR66" i="6"/>
  <c r="BR68" i="6"/>
  <c r="BR70" i="6"/>
  <c r="BR72" i="6"/>
  <c r="BR74" i="6"/>
  <c r="BD46" i="6"/>
  <c r="BO46" i="6"/>
  <c r="BU46" i="6"/>
  <c r="BW46" i="6"/>
  <c r="BD48" i="6"/>
  <c r="BO48" i="6"/>
  <c r="BU48" i="6"/>
  <c r="BW48" i="6"/>
  <c r="BD50" i="6"/>
  <c r="BO50" i="6"/>
  <c r="BU50" i="6"/>
  <c r="BW50" i="6"/>
  <c r="BD52" i="6"/>
  <c r="BO52" i="6"/>
  <c r="BU52" i="6"/>
  <c r="BW52" i="6"/>
  <c r="BD54" i="6"/>
  <c r="BO54" i="6"/>
  <c r="BU54" i="6"/>
  <c r="BW54" i="6"/>
  <c r="BD56" i="6"/>
  <c r="BO56" i="6"/>
  <c r="BU56" i="6"/>
  <c r="BW56" i="6"/>
  <c r="BI76" i="6"/>
  <c r="BL76" i="6"/>
  <c r="BW32" i="6"/>
  <c r="BW34" i="6"/>
  <c r="BW36" i="6"/>
  <c r="BU38" i="6"/>
  <c r="BW38" i="6"/>
  <c r="BJ80" i="6"/>
  <c r="BU80" i="6" s="1"/>
  <c r="AQ84" i="6" s="1"/>
  <c r="BH84" i="6" s="1"/>
  <c r="BD10" i="6"/>
  <c r="BD12" i="6"/>
  <c r="BD14" i="6"/>
  <c r="BW14" i="6"/>
  <c r="BD16" i="6"/>
  <c r="BW16" i="6"/>
  <c r="BD18" i="6"/>
  <c r="BD20" i="6"/>
  <c r="BW20" i="6"/>
  <c r="BD22" i="6"/>
  <c r="BW22" i="6"/>
  <c r="BD24" i="6"/>
  <c r="BW24" i="6"/>
  <c r="BD26" i="6"/>
  <c r="BD28" i="6"/>
  <c r="BO28" i="6"/>
  <c r="BU28" i="6"/>
  <c r="BW28" i="6" s="1"/>
  <c r="BD30" i="6"/>
  <c r="BD32" i="6"/>
  <c r="BD34" i="6"/>
  <c r="BD36" i="6"/>
  <c r="BD38" i="6"/>
  <c r="BO38" i="6"/>
  <c r="BD40" i="6"/>
  <c r="BO40" i="6"/>
  <c r="BU40" i="6"/>
  <c r="BW40" i="6"/>
  <c r="BD42" i="6"/>
  <c r="BO42" i="6"/>
  <c r="BU42" i="6"/>
  <c r="BW42" i="6"/>
  <c r="BD44" i="6"/>
  <c r="BO44" i="6"/>
  <c r="BU44" i="6"/>
  <c r="BW44" i="6"/>
  <c r="BD58" i="6"/>
  <c r="BO58" i="6"/>
  <c r="BU58" i="6"/>
  <c r="BW58" i="6"/>
  <c r="BD60" i="6"/>
  <c r="BO60" i="6"/>
  <c r="BU60" i="6"/>
  <c r="BW60" i="6"/>
  <c r="BD62" i="6"/>
  <c r="BO62" i="6"/>
  <c r="BU62" i="6"/>
  <c r="BW62" i="6"/>
  <c r="BD64" i="6"/>
  <c r="BO64" i="6"/>
  <c r="BU64" i="6"/>
  <c r="BW64" i="6"/>
  <c r="BD66" i="6"/>
  <c r="BO66" i="6"/>
  <c r="BU66" i="6"/>
  <c r="BW66" i="6"/>
  <c r="BD68" i="6"/>
  <c r="BO68" i="6"/>
  <c r="BU68" i="6"/>
  <c r="BW68" i="6"/>
  <c r="BD70" i="6"/>
  <c r="BO70" i="6"/>
  <c r="BU70" i="6"/>
  <c r="BW70" i="6"/>
  <c r="BD72" i="6"/>
  <c r="BO72" i="6"/>
  <c r="BU72" i="6"/>
  <c r="BW72" i="6"/>
  <c r="BD74" i="6"/>
  <c r="BO74" i="6"/>
  <c r="BU74" i="6"/>
  <c r="BW74" i="6"/>
  <c r="BD8" i="6"/>
  <c r="V26" i="7"/>
  <c r="Y24" i="7"/>
  <c r="H22" i="7"/>
  <c r="K22" i="7"/>
  <c r="W14" i="7"/>
  <c r="P22" i="7" s="1"/>
  <c r="R20" i="7"/>
  <c r="M20" i="7"/>
  <c r="H20" i="7"/>
  <c r="Z18" i="7"/>
  <c r="X10" i="7"/>
  <c r="U10" i="7"/>
  <c r="L4" i="7"/>
  <c r="H10" i="7" s="1"/>
  <c r="P9" i="7"/>
  <c r="AA9" i="7" s="1"/>
  <c r="U9" i="7"/>
  <c r="X9" i="7"/>
  <c r="AI10" i="7"/>
  <c r="AI9" i="7"/>
  <c r="AI8" i="7"/>
  <c r="AI7" i="7"/>
  <c r="AI6" i="7"/>
  <c r="AI5" i="7"/>
  <c r="AI4" i="7"/>
  <c r="AI3" i="7"/>
  <c r="AI2" i="7"/>
  <c r="BW12" i="6" l="1"/>
  <c r="BO76" i="6"/>
  <c r="T22" i="7"/>
  <c r="BR10" i="6"/>
  <c r="BP84" i="6" s="1"/>
  <c r="BV84" i="6" s="1"/>
  <c r="BR76" i="6" l="1"/>
</calcChain>
</file>

<file path=xl/comments1.xml><?xml version="1.0" encoding="utf-8"?>
<comments xmlns="http://schemas.openxmlformats.org/spreadsheetml/2006/main">
  <authors>
    <author>smile</author>
  </authors>
  <commentList>
    <comment ref="H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C=流速係数
標準１１０
</t>
        </r>
      </text>
    </comment>
    <comment ref="M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D=管口径(mm)
</t>
        </r>
        <r>
          <rPr>
            <b/>
            <sz val="9"/>
            <color indexed="10"/>
            <rFont val="ＭＳ Ｐゴシック"/>
            <family val="3"/>
            <charset val="128"/>
          </rPr>
          <t>※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公式での単位はメートルです。
ここでは一般的な単位（ｍｍ）で計算するようにしています。
</t>
        </r>
      </text>
    </comment>
    <comment ref="R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Q=流量（L/min）
</t>
        </r>
        <r>
          <rPr>
            <b/>
            <sz val="9"/>
            <color indexed="10"/>
            <rFont val="ＭＳ Ｐゴシック"/>
            <family val="3"/>
            <charset val="128"/>
          </rPr>
          <t>※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公式での単位は（ｍ3/sec)
です。
ここでは一般的な単位（L/min）で計算するようにしています。
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C=流速係数
標準１１０
</t>
        </r>
      </text>
    </comment>
    <comment ref="M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D=管口径(mm)
</t>
        </r>
        <r>
          <rPr>
            <b/>
            <sz val="9"/>
            <color indexed="10"/>
            <rFont val="ＭＳ Ｐゴシック"/>
            <family val="3"/>
            <charset val="128"/>
          </rPr>
          <t>※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公式での単位はメートルです。
ここでは一般的な単位（ｍｍ）で計算するようにしています。
</t>
        </r>
      </text>
    </comment>
    <comment ref="R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Q=流量（L/min）
</t>
        </r>
        <r>
          <rPr>
            <b/>
            <sz val="9"/>
            <color indexed="10"/>
            <rFont val="ＭＳ Ｐゴシック"/>
            <family val="3"/>
            <charset val="128"/>
          </rPr>
          <t>※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公式での単位は（ｍ3/sec)
です。
ここでは一般的な単位（L/min）で計算するようにしています。
</t>
        </r>
      </text>
    </comment>
    <comment ref="W18" authorId="0">
      <text>
        <r>
          <rPr>
            <b/>
            <sz val="9"/>
            <color indexed="81"/>
            <rFont val="ＭＳ Ｐゴシック"/>
            <family val="3"/>
            <charset val="128"/>
          </rPr>
          <t>L=距離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D=管口径(mm)
</t>
        </r>
        <r>
          <rPr>
            <b/>
            <sz val="9"/>
            <color indexed="10"/>
            <rFont val="ＭＳ Ｐゴシック"/>
            <family val="3"/>
            <charset val="128"/>
          </rPr>
          <t>※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公式での単位はメートルです。
ここでは一般的な単位（ｍｍ）を変換して計算するようにしています。
</t>
        </r>
      </text>
    </comment>
  </commentList>
</comments>
</file>

<file path=xl/sharedStrings.xml><?xml version="1.0" encoding="utf-8"?>
<sst xmlns="http://schemas.openxmlformats.org/spreadsheetml/2006/main" count="268" uniqueCount="164">
  <si>
    <t>＝</t>
    <phoneticPr fontId="2"/>
  </si>
  <si>
    <t>口径</t>
    <rPh sb="0" eb="2">
      <t>コウケイ</t>
    </rPh>
    <phoneticPr fontId="2"/>
  </si>
  <si>
    <t>m</t>
    <phoneticPr fontId="2"/>
  </si>
  <si>
    <t>H=</t>
    <phoneticPr fontId="2"/>
  </si>
  <si>
    <t>×</t>
    <phoneticPr fontId="2"/>
  </si>
  <si>
    <t>＝</t>
    <phoneticPr fontId="2"/>
  </si>
  <si>
    <t>×</t>
    <phoneticPr fontId="2"/>
  </si>
  <si>
    <t>m</t>
    <phoneticPr fontId="2"/>
  </si>
  <si>
    <t>V=</t>
    <phoneticPr fontId="2"/>
  </si>
  <si>
    <t>I=</t>
    <phoneticPr fontId="2"/>
  </si>
  <si>
    <r>
      <t>動水勾配 　Ｉ　=10.666C</t>
    </r>
    <r>
      <rPr>
        <vertAlign val="superscript"/>
        <sz val="12"/>
        <color indexed="12"/>
        <rFont val="ＭＳ Ｐゴシック"/>
        <family val="3"/>
        <charset val="128"/>
      </rPr>
      <t>－1.85</t>
    </r>
    <r>
      <rPr>
        <sz val="12"/>
        <color indexed="12"/>
        <rFont val="ＭＳ Ｐゴシック"/>
        <family val="3"/>
        <charset val="128"/>
      </rPr>
      <t>D</t>
    </r>
    <r>
      <rPr>
        <vertAlign val="superscript"/>
        <sz val="12"/>
        <color indexed="12"/>
        <rFont val="ＭＳ Ｐゴシック"/>
        <family val="3"/>
        <charset val="128"/>
      </rPr>
      <t>－4.87</t>
    </r>
    <r>
      <rPr>
        <sz val="12"/>
        <color indexed="12"/>
        <rFont val="ＭＳ Ｐゴシック"/>
        <family val="3"/>
        <charset val="128"/>
      </rPr>
      <t>Q</t>
    </r>
    <r>
      <rPr>
        <vertAlign val="superscript"/>
        <sz val="12"/>
        <color indexed="12"/>
        <rFont val="ＭＳ Ｐゴシック"/>
        <family val="3"/>
        <charset val="128"/>
      </rPr>
      <t>1.85</t>
    </r>
    <rPh sb="0" eb="2">
      <t>ドウスイ</t>
    </rPh>
    <rPh sb="2" eb="3">
      <t>コウ</t>
    </rPh>
    <rPh sb="3" eb="4">
      <t>ハイ</t>
    </rPh>
    <phoneticPr fontId="2"/>
  </si>
  <si>
    <r>
      <t>損失水頭　H　=10.666C</t>
    </r>
    <r>
      <rPr>
        <vertAlign val="superscript"/>
        <sz val="12"/>
        <color indexed="10"/>
        <rFont val="ＭＳ Ｐゴシック"/>
        <family val="3"/>
        <charset val="128"/>
      </rPr>
      <t>－1.85</t>
    </r>
    <r>
      <rPr>
        <sz val="12"/>
        <color indexed="10"/>
        <rFont val="ＭＳ Ｐゴシック"/>
        <family val="3"/>
        <charset val="128"/>
      </rPr>
      <t>D</t>
    </r>
    <r>
      <rPr>
        <vertAlign val="superscript"/>
        <sz val="12"/>
        <color indexed="10"/>
        <rFont val="ＭＳ Ｐゴシック"/>
        <family val="3"/>
        <charset val="128"/>
      </rPr>
      <t>－4.87</t>
    </r>
    <r>
      <rPr>
        <sz val="12"/>
        <color indexed="10"/>
        <rFont val="ＭＳ Ｐゴシック"/>
        <family val="3"/>
        <charset val="128"/>
      </rPr>
      <t>Q</t>
    </r>
    <r>
      <rPr>
        <vertAlign val="superscript"/>
        <sz val="12"/>
        <color indexed="10"/>
        <rFont val="ＭＳ Ｐゴシック"/>
        <family val="3"/>
        <charset val="128"/>
      </rPr>
      <t>1.85</t>
    </r>
    <r>
      <rPr>
        <sz val="12"/>
        <color indexed="10"/>
        <rFont val="ＭＳ Ｐゴシック"/>
        <family val="3"/>
        <charset val="128"/>
      </rPr>
      <t>L</t>
    </r>
    <rPh sb="0" eb="2">
      <t>ソンシツ</t>
    </rPh>
    <rPh sb="2" eb="4">
      <t>スイトウ</t>
    </rPh>
    <phoneticPr fontId="2"/>
  </si>
  <si>
    <r>
      <t>管内流速  V　＝0.35464・C・D</t>
    </r>
    <r>
      <rPr>
        <vertAlign val="superscript"/>
        <sz val="11"/>
        <color indexed="17"/>
        <rFont val="ＭＳ Ｐゴシック"/>
        <family val="3"/>
        <charset val="128"/>
      </rPr>
      <t>0.63</t>
    </r>
    <r>
      <rPr>
        <sz val="11"/>
        <color indexed="17"/>
        <rFont val="ＭＳ Ｐゴシック"/>
        <family val="3"/>
        <charset val="128"/>
      </rPr>
      <t>・I</t>
    </r>
    <r>
      <rPr>
        <vertAlign val="superscript"/>
        <sz val="11"/>
        <color indexed="17"/>
        <rFont val="ＭＳ Ｐゴシック"/>
        <family val="3"/>
        <charset val="128"/>
      </rPr>
      <t>0.54</t>
    </r>
    <rPh sb="0" eb="2">
      <t>カンナイ</t>
    </rPh>
    <rPh sb="2" eb="4">
      <t>リュウソク</t>
    </rPh>
    <phoneticPr fontId="2"/>
  </si>
  <si>
    <t>＝</t>
    <phoneticPr fontId="2"/>
  </si>
  <si>
    <t>（m/sec)</t>
    <phoneticPr fontId="2"/>
  </si>
  <si>
    <t>2(m/sec)以下</t>
    <rPh sb="8" eb="10">
      <t>イカ</t>
    </rPh>
    <phoneticPr fontId="2"/>
  </si>
  <si>
    <t>L/min</t>
    <phoneticPr fontId="2"/>
  </si>
  <si>
    <t>⇒</t>
    <phoneticPr fontId="2"/>
  </si>
  <si>
    <t>（m/sec)</t>
    <phoneticPr fontId="2"/>
  </si>
  <si>
    <t>口径別管断面積</t>
    <rPh sb="0" eb="2">
      <t>コウケイ</t>
    </rPh>
    <rPh sb="2" eb="3">
      <t>ベツ</t>
    </rPh>
    <rPh sb="3" eb="4">
      <t>カン</t>
    </rPh>
    <rPh sb="4" eb="5">
      <t>ダン</t>
    </rPh>
    <rPh sb="5" eb="7">
      <t>メンセキ</t>
    </rPh>
    <phoneticPr fontId="2"/>
  </si>
  <si>
    <t>流量</t>
    <rPh sb="0" eb="2">
      <t>リュウリョウ</t>
    </rPh>
    <phoneticPr fontId="2"/>
  </si>
  <si>
    <t>流量Q（L/min）⇒流速V（m/sec)の変換</t>
    <rPh sb="0" eb="2">
      <t>リュウリョウ</t>
    </rPh>
    <rPh sb="11" eb="13">
      <t>リュウソク</t>
    </rPh>
    <rPh sb="22" eb="24">
      <t>ヘンカン</t>
    </rPh>
    <phoneticPr fontId="2"/>
  </si>
  <si>
    <t>流速</t>
    <rPh sb="0" eb="2">
      <t>リュウソク</t>
    </rPh>
    <phoneticPr fontId="2"/>
  </si>
  <si>
    <t>H=</t>
    <phoneticPr fontId="2"/>
  </si>
  <si>
    <t>（</t>
    <phoneticPr fontId="2"/>
  </si>
  <si>
    <t>＋</t>
    <phoneticPr fontId="2"/>
  </si>
  <si>
    <t>－</t>
    <phoneticPr fontId="2"/>
  </si>
  <si>
    <t>）</t>
    <phoneticPr fontId="2"/>
  </si>
  <si>
    <t>・</t>
    <phoneticPr fontId="2"/>
  </si>
  <si>
    <t>×</t>
    <phoneticPr fontId="2"/>
  </si>
  <si>
    <t>管延長</t>
    <rPh sb="0" eb="1">
      <t>カン</t>
    </rPh>
    <rPh sb="1" eb="3">
      <t>エンチョウ</t>
    </rPh>
    <phoneticPr fontId="2"/>
  </si>
  <si>
    <t>ｍ</t>
    <phoneticPr fontId="2"/>
  </si>
  <si>
    <t>ウエストン公式(～φ５０）</t>
    <rPh sb="5" eb="6">
      <t>コウ</t>
    </rPh>
    <rPh sb="6" eb="7">
      <t>シキ</t>
    </rPh>
    <phoneticPr fontId="2"/>
  </si>
  <si>
    <t>ヘーゼンウイリアム公式（φ７５～）</t>
    <rPh sb="9" eb="11">
      <t>コウシキ</t>
    </rPh>
    <phoneticPr fontId="2"/>
  </si>
  <si>
    <t>損失水頭</t>
    <rPh sb="0" eb="2">
      <t>ソンシツ</t>
    </rPh>
    <rPh sb="2" eb="4">
      <t>スイトウ</t>
    </rPh>
    <phoneticPr fontId="2"/>
  </si>
  <si>
    <t>H=</t>
    <phoneticPr fontId="2"/>
  </si>
  <si>
    <t>（</t>
    <phoneticPr fontId="2"/>
  </si>
  <si>
    <t>＋</t>
    <phoneticPr fontId="2"/>
  </si>
  <si>
    <t>－</t>
    <phoneticPr fontId="2"/>
  </si>
  <si>
    <t>・D</t>
    <phoneticPr fontId="2"/>
  </si>
  <si>
    <t>）</t>
    <phoneticPr fontId="2"/>
  </si>
  <si>
    <t>・</t>
    <phoneticPr fontId="2"/>
  </si>
  <si>
    <t>L</t>
    <phoneticPr fontId="2"/>
  </si>
  <si>
    <t>√V</t>
    <phoneticPr fontId="2"/>
  </si>
  <si>
    <t>D</t>
    <phoneticPr fontId="2"/>
  </si>
  <si>
    <t>2g</t>
    <phoneticPr fontId="2"/>
  </si>
  <si>
    <r>
      <t>V</t>
    </r>
    <r>
      <rPr>
        <vertAlign val="superscript"/>
        <sz val="11"/>
        <color indexed="10"/>
        <rFont val="ＭＳ Ｐゴシック"/>
        <family val="3"/>
        <charset val="128"/>
      </rPr>
      <t>2</t>
    </r>
    <phoneticPr fontId="2"/>
  </si>
  <si>
    <t>（mm）</t>
    <phoneticPr fontId="2"/>
  </si>
  <si>
    <t>(L/min）</t>
    <phoneticPr fontId="2"/>
  </si>
  <si>
    <t>流速係数</t>
    <rPh sb="0" eb="2">
      <t>リュウソク</t>
    </rPh>
    <rPh sb="2" eb="4">
      <t>ケイスウ</t>
    </rPh>
    <phoneticPr fontId="2"/>
  </si>
  <si>
    <r>
      <t>管内径　D　=</t>
    </r>
    <r>
      <rPr>
        <sz val="11"/>
        <rFont val="ＭＳ Ｐゴシック"/>
        <family val="3"/>
        <charset val="128"/>
      </rPr>
      <t>1.6258・C</t>
    </r>
    <r>
      <rPr>
        <vertAlign val="superscript"/>
        <sz val="11"/>
        <rFont val="ＭＳ Ｐゴシック"/>
        <family val="3"/>
        <charset val="128"/>
      </rPr>
      <t>－0.38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Q</t>
    </r>
    <r>
      <rPr>
        <vertAlign val="superscript"/>
        <sz val="11"/>
        <rFont val="ＭＳ Ｐゴシック"/>
        <family val="3"/>
        <charset val="128"/>
      </rPr>
      <t>0.38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I</t>
    </r>
    <r>
      <rPr>
        <vertAlign val="superscript"/>
        <sz val="11"/>
        <rFont val="ＭＳ Ｐゴシック"/>
        <family val="3"/>
        <charset val="128"/>
      </rPr>
      <t>-0.205</t>
    </r>
    <rPh sb="0" eb="1">
      <t>カン</t>
    </rPh>
    <rPh sb="1" eb="3">
      <t>ナイケイ</t>
    </rPh>
    <phoneticPr fontId="2"/>
  </si>
  <si>
    <t>D=</t>
    <phoneticPr fontId="2"/>
  </si>
  <si>
    <t>×</t>
    <phoneticPr fontId="2"/>
  </si>
  <si>
    <t>＝</t>
    <phoneticPr fontId="2"/>
  </si>
  <si>
    <t>(mm)</t>
    <phoneticPr fontId="2"/>
  </si>
  <si>
    <t>動水勾配</t>
    <rPh sb="0" eb="2">
      <t>ドウスイ</t>
    </rPh>
    <rPh sb="2" eb="4">
      <t>コウバイ</t>
    </rPh>
    <phoneticPr fontId="2"/>
  </si>
  <si>
    <r>
      <t>cm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</si>
  <si>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r>
      <t>cm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/>
    </r>
  </si>
  <si>
    <t>Q=</t>
    <phoneticPr fontId="2"/>
  </si>
  <si>
    <t>×</t>
    <phoneticPr fontId="2"/>
  </si>
  <si>
    <t>×</t>
    <phoneticPr fontId="2"/>
  </si>
  <si>
    <t>＝</t>
    <phoneticPr fontId="2"/>
  </si>
  <si>
    <t>m3/H</t>
    <phoneticPr fontId="2"/>
  </si>
  <si>
    <t>換算長</t>
    <rPh sb="0" eb="2">
      <t>カンサン</t>
    </rPh>
    <rPh sb="2" eb="3">
      <t>チョウ</t>
    </rPh>
    <phoneticPr fontId="2"/>
  </si>
  <si>
    <t>実延長</t>
    <rPh sb="0" eb="1">
      <t>ジツ</t>
    </rPh>
    <rPh sb="1" eb="3">
      <t>エンチョウ</t>
    </rPh>
    <phoneticPr fontId="2"/>
  </si>
  <si>
    <t>長さ合計</t>
    <rPh sb="0" eb="1">
      <t>ナガ</t>
    </rPh>
    <rPh sb="2" eb="4">
      <t>ゴウケイ</t>
    </rPh>
    <phoneticPr fontId="2"/>
  </si>
  <si>
    <t>区　間</t>
    <rPh sb="0" eb="1">
      <t>ク</t>
    </rPh>
    <rPh sb="2" eb="3">
      <t>カン</t>
    </rPh>
    <phoneticPr fontId="2"/>
  </si>
  <si>
    <t>様式10号</t>
    <rPh sb="0" eb="2">
      <t>ヨウシキ</t>
    </rPh>
    <rPh sb="4" eb="5">
      <t>ゴウ</t>
    </rPh>
    <phoneticPr fontId="2"/>
  </si>
  <si>
    <t>給水装置損失水頭計算書</t>
    <rPh sb="0" eb="2">
      <t>キュウスイ</t>
    </rPh>
    <rPh sb="2" eb="4">
      <t>ソウチ</t>
    </rPh>
    <rPh sb="4" eb="6">
      <t>ソンシツ</t>
    </rPh>
    <rPh sb="6" eb="8">
      <t>スイトウ</t>
    </rPh>
    <rPh sb="8" eb="10">
      <t>ケイサン</t>
    </rPh>
    <rPh sb="10" eb="11">
      <t>ショ</t>
    </rPh>
    <phoneticPr fontId="2"/>
  </si>
  <si>
    <t>係員</t>
    <rPh sb="0" eb="2">
      <t>カカリイン</t>
    </rPh>
    <phoneticPr fontId="2"/>
  </si>
  <si>
    <t>号</t>
    <rPh sb="0" eb="1">
      <t>ゴウ</t>
    </rPh>
    <phoneticPr fontId="2"/>
  </si>
  <si>
    <t>水栓番号 第</t>
    <rPh sb="0" eb="1">
      <t>スイ</t>
    </rPh>
    <rPh sb="1" eb="2">
      <t>セン</t>
    </rPh>
    <rPh sb="2" eb="4">
      <t>バンゴウ</t>
    </rPh>
    <rPh sb="5" eb="6">
      <t>ダイ</t>
    </rPh>
    <phoneticPr fontId="2"/>
  </si>
  <si>
    <t>工事店及技術者</t>
    <rPh sb="0" eb="2">
      <t>コウジ</t>
    </rPh>
    <rPh sb="2" eb="3">
      <t>テン</t>
    </rPh>
    <rPh sb="3" eb="4">
      <t>オヨ</t>
    </rPh>
    <rPh sb="4" eb="7">
      <t>ギジュツシャ</t>
    </rPh>
    <phoneticPr fontId="2"/>
  </si>
  <si>
    <t>申込者</t>
    <rPh sb="0" eb="2">
      <t>モウシコミ</t>
    </rPh>
    <rPh sb="2" eb="3">
      <t>シャ</t>
    </rPh>
    <phoneticPr fontId="2"/>
  </si>
  <si>
    <t xml:space="preserve"> 図　面</t>
    <rPh sb="1" eb="2">
      <t>ズ</t>
    </rPh>
    <rPh sb="3" eb="4">
      <t>メン</t>
    </rPh>
    <phoneticPr fontId="2"/>
  </si>
  <si>
    <t>記号</t>
    <rPh sb="0" eb="1">
      <t>キ</t>
    </rPh>
    <rPh sb="1" eb="2">
      <t>ゴウ</t>
    </rPh>
    <phoneticPr fontId="2"/>
  </si>
  <si>
    <t>取付器具</t>
    <rPh sb="0" eb="2">
      <t>トリツケ</t>
    </rPh>
    <rPh sb="2" eb="4">
      <t>キグ</t>
    </rPh>
    <phoneticPr fontId="2"/>
  </si>
  <si>
    <t>名　　称</t>
    <rPh sb="0" eb="1">
      <t>ナ</t>
    </rPh>
    <rPh sb="3" eb="4">
      <t>ショウ</t>
    </rPh>
    <phoneticPr fontId="2"/>
  </si>
  <si>
    <t>水栓</t>
    <rPh sb="0" eb="1">
      <t>スイ</t>
    </rPh>
    <rPh sb="1" eb="2">
      <t>セン</t>
    </rPh>
    <phoneticPr fontId="2"/>
  </si>
  <si>
    <t>同時</t>
    <rPh sb="0" eb="2">
      <t>ドウジ</t>
    </rPh>
    <phoneticPr fontId="2"/>
  </si>
  <si>
    <t>使用</t>
    <rPh sb="0" eb="2">
      <t>シヨウ</t>
    </rPh>
    <phoneticPr fontId="2"/>
  </si>
  <si>
    <t>有無</t>
    <rPh sb="0" eb="2">
      <t>ウム</t>
    </rPh>
    <phoneticPr fontId="2"/>
  </si>
  <si>
    <t>所要流量</t>
    <rPh sb="0" eb="2">
      <t>ショヨウ</t>
    </rPh>
    <rPh sb="2" eb="4">
      <t>リュウリョウ</t>
    </rPh>
    <phoneticPr fontId="2"/>
  </si>
  <si>
    <t>ℓ/分</t>
    <rPh sb="2" eb="3">
      <t>フン</t>
    </rPh>
    <phoneticPr fontId="2"/>
  </si>
  <si>
    <t>同　時　使　用　水　栓　の　想　定</t>
    <rPh sb="0" eb="1">
      <t>ドウ</t>
    </rPh>
    <rPh sb="2" eb="3">
      <t>トキ</t>
    </rPh>
    <rPh sb="4" eb="5">
      <t>ツカ</t>
    </rPh>
    <rPh sb="6" eb="7">
      <t>ヨウ</t>
    </rPh>
    <rPh sb="8" eb="9">
      <t>スイ</t>
    </rPh>
    <rPh sb="10" eb="11">
      <t>セン</t>
    </rPh>
    <rPh sb="14" eb="15">
      <t>ソウ</t>
    </rPh>
    <rPh sb="16" eb="17">
      <t>サダム</t>
    </rPh>
    <phoneticPr fontId="2"/>
  </si>
  <si>
    <t>配水管</t>
    <rPh sb="0" eb="3">
      <t>ハイスイカン</t>
    </rPh>
    <phoneticPr fontId="2"/>
  </si>
  <si>
    <t>水　圧</t>
    <rPh sb="0" eb="1">
      <t>ミズ</t>
    </rPh>
    <rPh sb="2" eb="3">
      <t>アツ</t>
    </rPh>
    <phoneticPr fontId="2"/>
  </si>
  <si>
    <t>月別</t>
    <rPh sb="0" eb="2">
      <t>ツキベツ</t>
    </rPh>
    <phoneticPr fontId="2"/>
  </si>
  <si>
    <t>水圧係数</t>
    <rPh sb="0" eb="2">
      <t>スイアツ</t>
    </rPh>
    <rPh sb="2" eb="4">
      <t>ケイスウ</t>
    </rPh>
    <phoneticPr fontId="2"/>
  </si>
  <si>
    <t>×</t>
    <phoneticPr fontId="2"/>
  </si>
  <si>
    <t>年間予想</t>
    <rPh sb="0" eb="2">
      <t>ネンカン</t>
    </rPh>
    <rPh sb="2" eb="4">
      <t>ヨソウ</t>
    </rPh>
    <phoneticPr fontId="2"/>
  </si>
  <si>
    <t>最低水圧</t>
    <rPh sb="0" eb="2">
      <t>サイテイ</t>
    </rPh>
    <rPh sb="2" eb="4">
      <t>スイアツ</t>
    </rPh>
    <phoneticPr fontId="2"/>
  </si>
  <si>
    <t>水頭</t>
    <rPh sb="0" eb="2">
      <t>スイトウ</t>
    </rPh>
    <phoneticPr fontId="2"/>
  </si>
  <si>
    <t>＝</t>
    <phoneticPr fontId="2"/>
  </si>
  <si>
    <t>×</t>
    <phoneticPr fontId="2"/>
  </si>
  <si>
    <t>＝</t>
    <phoneticPr fontId="2"/>
  </si>
  <si>
    <t>動水</t>
    <rPh sb="0" eb="1">
      <t>ドウ</t>
    </rPh>
    <rPh sb="1" eb="2">
      <t>スイ</t>
    </rPh>
    <phoneticPr fontId="2"/>
  </si>
  <si>
    <t>勾配</t>
    <rPh sb="0" eb="2">
      <t>コウバイ</t>
    </rPh>
    <phoneticPr fontId="2"/>
  </si>
  <si>
    <t>高さ</t>
    <rPh sb="0" eb="1">
      <t>タカ</t>
    </rPh>
    <phoneticPr fontId="2"/>
  </si>
  <si>
    <t>計</t>
    <rPh sb="0" eb="1">
      <t>ケイ</t>
    </rPh>
    <phoneticPr fontId="2"/>
  </si>
  <si>
    <t>有効</t>
    <rPh sb="0" eb="2">
      <t>ユウコウ</t>
    </rPh>
    <phoneticPr fontId="2"/>
  </si>
  <si>
    <t>総損失</t>
    <rPh sb="0" eb="1">
      <t>ソウ</t>
    </rPh>
    <rPh sb="1" eb="3">
      <t>ソンシツ</t>
    </rPh>
    <phoneticPr fontId="2"/>
  </si>
  <si>
    <t>水　頭</t>
    <rPh sb="0" eb="1">
      <t>スイ</t>
    </rPh>
    <rPh sb="2" eb="3">
      <t>アタマ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</si>
  <si>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</si>
  <si>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</si>
  <si>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</si>
  <si>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</si>
  <si>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</si>
  <si>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</si>
  <si>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直結給水</t>
    <rPh sb="0" eb="2">
      <t>チョッケツ</t>
    </rPh>
    <rPh sb="2" eb="4">
      <t>キュウスイ</t>
    </rPh>
    <phoneticPr fontId="2"/>
  </si>
  <si>
    <t>許容流量</t>
    <rPh sb="0" eb="2">
      <t>キョヨウ</t>
    </rPh>
    <rPh sb="2" eb="4">
      <t>リュウリョウ</t>
    </rPh>
    <phoneticPr fontId="2"/>
  </si>
  <si>
    <t>動水勾配標準値</t>
    <rPh sb="0" eb="1">
      <t>ドウ</t>
    </rPh>
    <rPh sb="1" eb="2">
      <t>スイ</t>
    </rPh>
    <rPh sb="2" eb="4">
      <t>コウバイ</t>
    </rPh>
    <rPh sb="4" eb="7">
      <t>ヒョウジュンチ</t>
    </rPh>
    <phoneticPr fontId="2"/>
  </si>
  <si>
    <t>A</t>
    <phoneticPr fontId="2"/>
  </si>
  <si>
    <t>I</t>
    <phoneticPr fontId="2"/>
  </si>
  <si>
    <t>B</t>
    <phoneticPr fontId="2"/>
  </si>
  <si>
    <t>J</t>
    <phoneticPr fontId="2"/>
  </si>
  <si>
    <t>C</t>
    <phoneticPr fontId="2"/>
  </si>
  <si>
    <t>K</t>
    <phoneticPr fontId="2"/>
  </si>
  <si>
    <t>－</t>
    <phoneticPr fontId="2"/>
  </si>
  <si>
    <t>＝</t>
    <phoneticPr fontId="2"/>
  </si>
  <si>
    <t>≧</t>
    <phoneticPr fontId="2"/>
  </si>
  <si>
    <t>D</t>
    <phoneticPr fontId="2"/>
  </si>
  <si>
    <t>L</t>
    <phoneticPr fontId="2"/>
  </si>
  <si>
    <t>E</t>
    <phoneticPr fontId="2"/>
  </si>
  <si>
    <t>M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</si>
  <si>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</si>
  <si>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</si>
  <si>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</si>
  <si>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</si>
  <si>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</si>
  <si>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</si>
  <si>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F</t>
    <phoneticPr fontId="2"/>
  </si>
  <si>
    <t>N</t>
    <phoneticPr fontId="2"/>
  </si>
  <si>
    <t>G</t>
    <phoneticPr fontId="2"/>
  </si>
  <si>
    <t>O</t>
    <phoneticPr fontId="2"/>
  </si>
  <si>
    <t>H</t>
    <phoneticPr fontId="2"/>
  </si>
  <si>
    <t>P</t>
    <phoneticPr fontId="2"/>
  </si>
  <si>
    <t>400‰</t>
    <phoneticPr fontId="2"/>
  </si>
  <si>
    <t>250‰</t>
    <phoneticPr fontId="2"/>
  </si>
  <si>
    <t>180‰</t>
    <phoneticPr fontId="2"/>
  </si>
  <si>
    <t>100‰</t>
    <phoneticPr fontId="2"/>
  </si>
  <si>
    <t>70‰</t>
    <phoneticPr fontId="2"/>
  </si>
  <si>
    <t>ℓ/min</t>
    <phoneticPr fontId="2"/>
  </si>
  <si>
    <t>検算</t>
    <rPh sb="0" eb="2">
      <t>ケンザン</t>
    </rPh>
    <phoneticPr fontId="2"/>
  </si>
  <si>
    <t>～</t>
    <phoneticPr fontId="2"/>
  </si>
  <si>
    <t>㎜</t>
    <phoneticPr fontId="2"/>
  </si>
  <si>
    <t>ℓ/sec</t>
    <phoneticPr fontId="2"/>
  </si>
  <si>
    <t>‰</t>
    <phoneticPr fontId="2"/>
  </si>
  <si>
    <t>m/sec</t>
    <phoneticPr fontId="2"/>
  </si>
  <si>
    <t>kg・f/c㎡</t>
    <phoneticPr fontId="2"/>
  </si>
  <si>
    <t>－</t>
    <phoneticPr fontId="2"/>
  </si>
  <si>
    <t>判定</t>
    <rPh sb="0" eb="2">
      <t>ハンテイ</t>
    </rPh>
    <phoneticPr fontId="2"/>
  </si>
  <si>
    <t>m</t>
    <phoneticPr fontId="2"/>
  </si>
  <si>
    <t>月　　別</t>
    <rPh sb="0" eb="1">
      <t>ツキ</t>
    </rPh>
    <rPh sb="3" eb="4">
      <t>ベツ</t>
    </rPh>
    <phoneticPr fontId="2"/>
  </si>
  <si>
    <t>栓数</t>
    <rPh sb="0" eb="1">
      <t>セン</t>
    </rPh>
    <rPh sb="1" eb="2">
      <t>スウ</t>
    </rPh>
    <phoneticPr fontId="2"/>
  </si>
  <si>
    <t>総流量</t>
    <rPh sb="0" eb="1">
      <t>ソウ</t>
    </rPh>
    <rPh sb="1" eb="3">
      <t>リュウリョウ</t>
    </rPh>
    <phoneticPr fontId="2"/>
  </si>
  <si>
    <t>業務.1家事.2</t>
    <rPh sb="0" eb="2">
      <t>ギョウム</t>
    </rPh>
    <rPh sb="4" eb="6">
      <t>カジ</t>
    </rPh>
    <phoneticPr fontId="2"/>
  </si>
  <si>
    <t>栓</t>
    <rPh sb="0" eb="1">
      <t>セン</t>
    </rPh>
    <phoneticPr fontId="2"/>
  </si>
  <si>
    <t>φ</t>
    <phoneticPr fontId="2"/>
  </si>
  <si>
    <t>ＴＷ公式</t>
    <rPh sb="2" eb="4">
      <t>コウシキ</t>
    </rPh>
    <phoneticPr fontId="2"/>
  </si>
  <si>
    <t>(</t>
    <phoneticPr fontId="2"/>
  </si>
  <si>
    <t>Mpa</t>
    <phoneticPr fontId="2"/>
  </si>
  <si>
    <t>)</t>
    <phoneticPr fontId="2"/>
  </si>
  <si>
    <t>ℓ/min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</si>
</sst>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_ "/>
    <numFmt numFmtId="177" formatCode="0.00_ "/>
    <numFmt numFmtId="178" formatCode="0.0_ "/>
    <numFmt numFmtId="179" formatCode="#,##0.000;[Red]\-#,##0.000"/>
    <numFmt numFmtId="180" formatCode="0.0000_ "/>
    <numFmt numFmtId="181" formatCode="0.0000000_ 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vertAlign val="superscript"/>
      <sz val="12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vertAlign val="superscript"/>
      <sz val="12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perscript"/>
      <sz val="11"/>
      <color indexed="17"/>
      <name val="ＭＳ Ｐゴシック"/>
      <family val="3"/>
      <charset val="128"/>
    </font>
    <font>
      <sz val="11"/>
      <color indexed="6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vertAlign val="superscript"/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4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11"/>
      <color indexed="14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24"/>
      <color indexed="10"/>
      <name val="Impact"/>
      <family val="2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2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>
      <alignment vertical="center"/>
    </xf>
    <xf numFmtId="0" fontId="25" fillId="0" borderId="0" xfId="0" applyFont="1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2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1" fillId="0" borderId="2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" xfId="0" applyFont="1" applyFill="1" applyBorder="1">
      <alignment vertical="center"/>
    </xf>
    <xf numFmtId="180" fontId="25" fillId="0" borderId="0" xfId="0" applyNumberFormat="1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 applyAlignment="1">
      <alignment vertical="center"/>
    </xf>
    <xf numFmtId="0" fontId="26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7" fillId="0" borderId="7" xfId="0" applyFont="1" applyBorder="1">
      <alignment vertical="center"/>
    </xf>
    <xf numFmtId="0" fontId="33" fillId="0" borderId="7" xfId="0" applyFont="1" applyBorder="1" applyAlignment="1">
      <alignment vertical="center"/>
    </xf>
    <xf numFmtId="0" fontId="27" fillId="0" borderId="8" xfId="0" applyFont="1" applyBorder="1">
      <alignment vertical="center"/>
    </xf>
    <xf numFmtId="0" fontId="34" fillId="0" borderId="0" xfId="0" applyFont="1" applyAlignment="1">
      <alignment vertical="center"/>
    </xf>
    <xf numFmtId="0" fontId="27" fillId="0" borderId="9" xfId="0" applyFont="1" applyBorder="1">
      <alignment vertical="center"/>
    </xf>
    <xf numFmtId="0" fontId="27" fillId="0" borderId="0" xfId="0" applyFont="1" applyBorder="1">
      <alignment vertical="center"/>
    </xf>
    <xf numFmtId="0" fontId="33" fillId="0" borderId="0" xfId="0" applyFont="1" applyBorder="1" applyAlignment="1">
      <alignment vertical="center"/>
    </xf>
    <xf numFmtId="0" fontId="27" fillId="0" borderId="10" xfId="0" applyFont="1" applyBorder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7" fillId="0" borderId="9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7" fillId="0" borderId="10" xfId="0" applyFont="1" applyFill="1" applyBorder="1">
      <alignment vertical="center"/>
    </xf>
    <xf numFmtId="0" fontId="27" fillId="0" borderId="0" xfId="0" applyFont="1" applyFill="1" applyBorder="1" applyAlignment="1">
      <alignment vertical="center"/>
    </xf>
    <xf numFmtId="0" fontId="36" fillId="0" borderId="0" xfId="0" applyFont="1" applyFill="1" applyBorder="1">
      <alignment vertical="center"/>
    </xf>
    <xf numFmtId="0" fontId="30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7" fillId="0" borderId="1" xfId="0" applyFont="1" applyBorder="1">
      <alignment vertical="center"/>
    </xf>
    <xf numFmtId="0" fontId="27" fillId="0" borderId="11" xfId="0" applyFont="1" applyBorder="1">
      <alignment vertical="center"/>
    </xf>
    <xf numFmtId="0" fontId="27" fillId="0" borderId="12" xfId="0" applyFont="1" applyBorder="1">
      <alignment vertical="center"/>
    </xf>
    <xf numFmtId="0" fontId="38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178" fontId="43" fillId="2" borderId="7" xfId="0" applyNumberFormat="1" applyFont="1" applyFill="1" applyBorder="1" applyAlignment="1">
      <alignment horizontal="center" vertical="center"/>
    </xf>
    <xf numFmtId="178" fontId="43" fillId="2" borderId="0" xfId="0" applyNumberFormat="1" applyFont="1" applyFill="1" applyBorder="1" applyAlignment="1">
      <alignment horizontal="center" vertical="center"/>
    </xf>
    <xf numFmtId="178" fontId="43" fillId="2" borderId="39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top"/>
    </xf>
    <xf numFmtId="0" fontId="47" fillId="0" borderId="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179" fontId="43" fillId="2" borderId="0" xfId="1" applyNumberFormat="1" applyFont="1" applyFill="1" applyBorder="1" applyAlignment="1">
      <alignment horizontal="center" vertical="center"/>
    </xf>
    <xf numFmtId="179" fontId="43" fillId="2" borderId="1" xfId="1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0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2" borderId="51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/>
    </xf>
    <xf numFmtId="0" fontId="30" fillId="0" borderId="51" xfId="0" applyFont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68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/>
    </xf>
    <xf numFmtId="0" fontId="27" fillId="0" borderId="5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65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78" fontId="30" fillId="2" borderId="21" xfId="0" applyNumberFormat="1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/>
    </xf>
    <xf numFmtId="0" fontId="30" fillId="3" borderId="0" xfId="0" applyFont="1" applyFill="1" applyBorder="1" applyAlignment="1">
      <alignment horizontal="center" vertical="center"/>
    </xf>
    <xf numFmtId="0" fontId="30" fillId="3" borderId="39" xfId="0" applyFont="1" applyFill="1" applyBorder="1" applyAlignment="1">
      <alignment horizontal="center" vertical="center"/>
    </xf>
    <xf numFmtId="176" fontId="39" fillId="2" borderId="21" xfId="0" applyNumberFormat="1" applyFont="1" applyFill="1" applyBorder="1" applyAlignment="1">
      <alignment horizontal="center" vertical="center"/>
    </xf>
    <xf numFmtId="176" fontId="39" fillId="2" borderId="0" xfId="0" applyNumberFormat="1" applyFont="1" applyFill="1" applyBorder="1" applyAlignment="1">
      <alignment horizontal="center" vertical="center"/>
    </xf>
    <xf numFmtId="176" fontId="39" fillId="2" borderId="1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/>
    </xf>
    <xf numFmtId="0" fontId="27" fillId="0" borderId="62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/>
    </xf>
    <xf numFmtId="0" fontId="30" fillId="0" borderId="65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textRotation="255"/>
    </xf>
    <xf numFmtId="0" fontId="27" fillId="0" borderId="35" xfId="0" applyFont="1" applyBorder="1" applyAlignment="1">
      <alignment horizontal="center" vertical="center" textRotation="255"/>
    </xf>
    <xf numFmtId="0" fontId="27" fillId="0" borderId="59" xfId="0" applyFont="1" applyBorder="1" applyAlignment="1">
      <alignment horizontal="center" vertical="center" textRotation="255"/>
    </xf>
    <xf numFmtId="0" fontId="27" fillId="0" borderId="37" xfId="0" applyFont="1" applyBorder="1" applyAlignment="1">
      <alignment horizontal="center" vertical="center" textRotation="255"/>
    </xf>
    <xf numFmtId="0" fontId="27" fillId="0" borderId="53" xfId="0" applyFont="1" applyBorder="1" applyAlignment="1">
      <alignment horizontal="center" vertical="center" textRotation="255"/>
    </xf>
    <xf numFmtId="0" fontId="27" fillId="0" borderId="36" xfId="0" applyFont="1" applyBorder="1" applyAlignment="1">
      <alignment horizontal="center" vertical="center" textRotation="255"/>
    </xf>
    <xf numFmtId="0" fontId="27" fillId="0" borderId="6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 textRotation="255"/>
    </xf>
    <xf numFmtId="0" fontId="27" fillId="0" borderId="56" xfId="0" applyFont="1" applyBorder="1" applyAlignment="1">
      <alignment horizontal="center" vertical="center" textRotation="255"/>
    </xf>
    <xf numFmtId="0" fontId="27" fillId="0" borderId="28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7" fillId="3" borderId="2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top"/>
    </xf>
    <xf numFmtId="178" fontId="30" fillId="2" borderId="0" xfId="0" applyNumberFormat="1" applyFont="1" applyFill="1" applyBorder="1" applyAlignment="1">
      <alignment horizontal="center" vertical="center"/>
    </xf>
    <xf numFmtId="178" fontId="30" fillId="2" borderId="39" xfId="0" applyNumberFormat="1" applyFont="1" applyFill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0" fontId="42" fillId="2" borderId="63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42" fillId="2" borderId="44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0" fontId="42" fillId="2" borderId="45" xfId="0" applyFont="1" applyFill="1" applyBorder="1" applyAlignment="1">
      <alignment horizontal="center" vertical="center"/>
    </xf>
    <xf numFmtId="178" fontId="44" fillId="2" borderId="0" xfId="0" applyNumberFormat="1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27" fillId="2" borderId="38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27" fillId="2" borderId="37" xfId="0" applyNumberFormat="1" applyFont="1" applyFill="1" applyBorder="1" applyAlignment="1">
      <alignment horizontal="center" vertical="center"/>
    </xf>
    <xf numFmtId="176" fontId="27" fillId="2" borderId="13" xfId="0" applyNumberFormat="1" applyFont="1" applyFill="1" applyBorder="1" applyAlignment="1">
      <alignment horizontal="center" vertical="center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22" xfId="0" applyNumberFormat="1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textRotation="255"/>
    </xf>
    <xf numFmtId="0" fontId="30" fillId="0" borderId="37" xfId="0" applyFont="1" applyBorder="1" applyAlignment="1">
      <alignment horizontal="center" vertical="center" textRotation="255"/>
    </xf>
    <xf numFmtId="0" fontId="30" fillId="0" borderId="38" xfId="0" applyFont="1" applyBorder="1" applyAlignment="1">
      <alignment horizontal="center" vertical="center" textRotation="255"/>
    </xf>
    <xf numFmtId="0" fontId="40" fillId="0" borderId="10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 vertical="center"/>
    </xf>
    <xf numFmtId="180" fontId="16" fillId="2" borderId="0" xfId="0" applyNumberFormat="1" applyFont="1" applyFill="1" applyBorder="1" applyAlignment="1">
      <alignment horizontal="center" vertical="center"/>
    </xf>
    <xf numFmtId="180" fontId="16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80" fontId="13" fillId="2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20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77" fontId="18" fillId="0" borderId="5" xfId="0" applyNumberFormat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CZ231"/>
  <sheetViews>
    <sheetView tabSelected="1" topLeftCell="AB1" workbookViewId="0">
      <selection activeCell="AY6" sqref="AY6:BA7"/>
    </sheetView>
  </sheetViews>
  <sheetFormatPr defaultColWidth="2.625" defaultRowHeight="13.5"/>
  <cols>
    <col min="1" max="11" width="2.625" style="31" customWidth="1"/>
    <col min="12" max="12" width="2.5" style="31" customWidth="1"/>
    <col min="13" max="37" width="2.625" style="31" customWidth="1"/>
    <col min="38" max="38" width="2.5" style="31" customWidth="1"/>
    <col min="39" max="16384" width="2.625" style="31"/>
  </cols>
  <sheetData>
    <row r="1" spans="1:104">
      <c r="A1" s="28" t="s">
        <v>67</v>
      </c>
      <c r="B1" s="29"/>
      <c r="C1" s="29"/>
      <c r="D1" s="29"/>
      <c r="E1" s="29"/>
      <c r="F1" s="29"/>
      <c r="G1" s="29"/>
      <c r="H1" s="29"/>
      <c r="I1" s="29"/>
      <c r="J1" s="30"/>
      <c r="K1" s="30"/>
      <c r="L1" s="30"/>
      <c r="M1" s="30"/>
      <c r="N1" s="30"/>
      <c r="O1" s="30"/>
      <c r="P1" s="30"/>
    </row>
    <row r="2" spans="1:104" ht="13.5" customHeight="1">
      <c r="A2" s="117" t="s">
        <v>68</v>
      </c>
      <c r="B2" s="118"/>
      <c r="C2" s="118"/>
      <c r="D2" s="118"/>
      <c r="E2" s="118"/>
      <c r="F2" s="118"/>
      <c r="G2" s="118"/>
      <c r="H2" s="118"/>
      <c r="I2" s="118"/>
      <c r="J2" s="118"/>
      <c r="K2" s="121" t="s">
        <v>69</v>
      </c>
      <c r="L2" s="121"/>
      <c r="M2" s="121"/>
      <c r="N2" s="121"/>
      <c r="O2" s="121"/>
      <c r="P2" s="121"/>
      <c r="Q2" s="121"/>
      <c r="R2" s="121" t="s">
        <v>143</v>
      </c>
      <c r="S2" s="121"/>
      <c r="T2" s="121"/>
      <c r="U2" s="121"/>
      <c r="V2" s="121"/>
      <c r="W2" s="121"/>
      <c r="X2" s="121"/>
      <c r="Y2" s="133" t="s">
        <v>71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23" t="s">
        <v>70</v>
      </c>
      <c r="AK2" s="32"/>
      <c r="AO2" s="129" t="s">
        <v>156</v>
      </c>
      <c r="AP2" s="130"/>
      <c r="AQ2" s="130"/>
      <c r="AR2" s="130"/>
      <c r="AS2" s="130"/>
      <c r="AT2" s="113">
        <v>1</v>
      </c>
      <c r="AU2" s="104" t="s">
        <v>1</v>
      </c>
      <c r="AV2" s="104"/>
      <c r="AW2" s="104" t="s">
        <v>154</v>
      </c>
      <c r="AX2" s="104"/>
      <c r="AY2" s="104" t="s">
        <v>155</v>
      </c>
      <c r="AZ2" s="104"/>
      <c r="BA2" s="104"/>
      <c r="BB2" s="104" t="s">
        <v>20</v>
      </c>
      <c r="BC2" s="104"/>
      <c r="BD2" s="104"/>
      <c r="BE2" s="104"/>
      <c r="BF2" s="108" t="s">
        <v>96</v>
      </c>
      <c r="BG2" s="108"/>
      <c r="BH2" s="108"/>
      <c r="BI2" s="104" t="s">
        <v>64</v>
      </c>
      <c r="BJ2" s="104"/>
      <c r="BK2" s="104"/>
      <c r="BL2" s="104" t="s">
        <v>63</v>
      </c>
      <c r="BM2" s="104"/>
      <c r="BN2" s="104"/>
      <c r="BO2" s="98" t="s">
        <v>65</v>
      </c>
      <c r="BP2" s="98"/>
      <c r="BQ2" s="98"/>
      <c r="BR2" s="99" t="s">
        <v>34</v>
      </c>
      <c r="BS2" s="99"/>
      <c r="BT2" s="99"/>
      <c r="BU2" s="98" t="s">
        <v>22</v>
      </c>
      <c r="BV2" s="98"/>
      <c r="BW2" s="98"/>
    </row>
    <row r="3" spans="1:104" ht="6.75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35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124"/>
      <c r="AK3" s="32"/>
      <c r="AO3" s="131"/>
      <c r="AP3" s="132"/>
      <c r="AQ3" s="132"/>
      <c r="AR3" s="132"/>
      <c r="AS3" s="132"/>
      <c r="AT3" s="11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9" t="s">
        <v>97</v>
      </c>
      <c r="BG3" s="109"/>
      <c r="BH3" s="109"/>
      <c r="BI3" s="104"/>
      <c r="BJ3" s="104"/>
      <c r="BK3" s="104"/>
      <c r="BL3" s="104"/>
      <c r="BM3" s="104"/>
      <c r="BN3" s="104"/>
      <c r="BO3" s="98"/>
      <c r="BP3" s="98"/>
      <c r="BQ3" s="98"/>
      <c r="BR3" s="99"/>
      <c r="BS3" s="99"/>
      <c r="BT3" s="99"/>
      <c r="BU3" s="98"/>
      <c r="BV3" s="98"/>
      <c r="BW3" s="98"/>
    </row>
    <row r="4" spans="1:104" ht="6.75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35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124"/>
      <c r="AK4" s="32"/>
      <c r="AO4" s="125" t="s">
        <v>66</v>
      </c>
      <c r="AP4" s="126"/>
      <c r="AQ4" s="126"/>
      <c r="AR4" s="126"/>
      <c r="AS4" s="126"/>
      <c r="AT4" s="126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10"/>
      <c r="BG4" s="110"/>
      <c r="BH4" s="110"/>
      <c r="BI4" s="104"/>
      <c r="BJ4" s="104"/>
      <c r="BK4" s="104"/>
      <c r="BL4" s="104"/>
      <c r="BM4" s="104"/>
      <c r="BN4" s="104"/>
      <c r="BO4" s="98"/>
      <c r="BP4" s="98"/>
      <c r="BQ4" s="98"/>
      <c r="BR4" s="99"/>
      <c r="BS4" s="99"/>
      <c r="BT4" s="99"/>
      <c r="BU4" s="98"/>
      <c r="BV4" s="98"/>
      <c r="BW4" s="98"/>
    </row>
    <row r="5" spans="1:104" ht="13.5" customHeigh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35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124"/>
      <c r="AK5" s="32"/>
      <c r="AO5" s="127"/>
      <c r="AP5" s="128"/>
      <c r="AQ5" s="128"/>
      <c r="AR5" s="128"/>
      <c r="AS5" s="128"/>
      <c r="AT5" s="128"/>
      <c r="AU5" s="101" t="s">
        <v>145</v>
      </c>
      <c r="AV5" s="101"/>
      <c r="AW5" s="107" t="s">
        <v>157</v>
      </c>
      <c r="AX5" s="107"/>
      <c r="AY5" s="116" t="s">
        <v>163</v>
      </c>
      <c r="AZ5" s="116"/>
      <c r="BA5" s="116"/>
      <c r="BB5" s="101" t="s">
        <v>142</v>
      </c>
      <c r="BC5" s="101"/>
      <c r="BD5" s="115" t="s">
        <v>146</v>
      </c>
      <c r="BE5" s="115"/>
      <c r="BF5" s="101" t="s">
        <v>147</v>
      </c>
      <c r="BG5" s="101"/>
      <c r="BH5" s="101"/>
      <c r="BI5" s="101" t="s">
        <v>7</v>
      </c>
      <c r="BJ5" s="101"/>
      <c r="BK5" s="101"/>
      <c r="BL5" s="101" t="s">
        <v>7</v>
      </c>
      <c r="BM5" s="101"/>
      <c r="BN5" s="101"/>
      <c r="BO5" s="101" t="s">
        <v>7</v>
      </c>
      <c r="BP5" s="101"/>
      <c r="BQ5" s="101"/>
      <c r="BR5" s="101" t="s">
        <v>7</v>
      </c>
      <c r="BS5" s="101"/>
      <c r="BT5" s="101"/>
      <c r="BU5" s="100" t="s">
        <v>148</v>
      </c>
      <c r="BV5" s="100"/>
      <c r="BW5" s="100"/>
    </row>
    <row r="6" spans="1:104" ht="6.75" customHeight="1">
      <c r="A6" s="140" t="s">
        <v>72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 t="s">
        <v>73</v>
      </c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85"/>
      <c r="AK6" s="32"/>
      <c r="AL6" s="33"/>
      <c r="AO6" s="136"/>
      <c r="AP6" s="111"/>
      <c r="AQ6" s="138" t="s">
        <v>144</v>
      </c>
      <c r="AR6" s="138"/>
      <c r="AS6" s="111"/>
      <c r="AT6" s="111"/>
      <c r="AU6" s="88"/>
      <c r="AV6" s="88"/>
      <c r="AW6" s="102"/>
      <c r="AX6" s="102"/>
      <c r="AY6" s="102"/>
      <c r="AZ6" s="102"/>
      <c r="BA6" s="102"/>
      <c r="BB6" s="87"/>
      <c r="BC6" s="87"/>
      <c r="BD6" s="58" t="str">
        <f>IF(BB6="","",BB6/60)</f>
        <v/>
      </c>
      <c r="BE6" s="58"/>
      <c r="BF6" s="93"/>
      <c r="BG6" s="93"/>
      <c r="BH6" s="93"/>
      <c r="BI6" s="91"/>
      <c r="BJ6" s="91"/>
      <c r="BK6" s="91"/>
      <c r="BL6" s="106"/>
      <c r="BM6" s="106"/>
      <c r="BN6" s="106"/>
      <c r="BO6" s="91" t="str">
        <f>IF(AU6="","",BI6+BL6)</f>
        <v/>
      </c>
      <c r="BP6" s="91"/>
      <c r="BQ6" s="91"/>
      <c r="BR6" s="93" t="str">
        <f>IF(AU6="","",(0.0126+(((0.01739-(0.1087*(AU6/1000)))/SQRT(BU6))))*(BO6/(AU6/1000))*(POWER(BU6,2)/(2*9.8)))</f>
        <v/>
      </c>
      <c r="BS6" s="93"/>
      <c r="BT6" s="93"/>
      <c r="BU6" s="102" t="str">
        <f>IF(AU6="","",(BB6/1000/60)/((3.141592*POWER((AU6/2/1000),2))))</f>
        <v/>
      </c>
      <c r="BV6" s="103"/>
      <c r="BW6" s="105" t="str">
        <f>IF(BU6="","",IF(BU6&lt;2,"","×"))</f>
        <v/>
      </c>
    </row>
    <row r="7" spans="1:104" ht="6.75" customHeight="1">
      <c r="A7" s="140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85"/>
      <c r="AK7" s="32"/>
      <c r="AL7" s="33"/>
      <c r="AO7" s="137"/>
      <c r="AP7" s="112"/>
      <c r="AQ7" s="139"/>
      <c r="AR7" s="139"/>
      <c r="AS7" s="112"/>
      <c r="AT7" s="112"/>
      <c r="AU7" s="60"/>
      <c r="AV7" s="60"/>
      <c r="AW7" s="66"/>
      <c r="AX7" s="66"/>
      <c r="AY7" s="66"/>
      <c r="AZ7" s="66"/>
      <c r="BA7" s="66"/>
      <c r="BB7" s="60"/>
      <c r="BC7" s="60"/>
      <c r="BD7" s="59"/>
      <c r="BE7" s="59"/>
      <c r="BF7" s="58"/>
      <c r="BG7" s="58"/>
      <c r="BH7" s="58"/>
      <c r="BI7" s="92"/>
      <c r="BJ7" s="92"/>
      <c r="BK7" s="92"/>
      <c r="BL7" s="95"/>
      <c r="BM7" s="95"/>
      <c r="BN7" s="95"/>
      <c r="BO7" s="92"/>
      <c r="BP7" s="92"/>
      <c r="BQ7" s="92"/>
      <c r="BR7" s="58"/>
      <c r="BS7" s="58"/>
      <c r="BT7" s="58"/>
      <c r="BU7" s="66"/>
      <c r="BV7" s="68"/>
      <c r="BW7" s="55"/>
    </row>
    <row r="8" spans="1:104" ht="6.75" customHeight="1">
      <c r="A8" s="140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85"/>
      <c r="AK8" s="32"/>
      <c r="AL8" s="34"/>
      <c r="AO8" s="90"/>
      <c r="AP8" s="82"/>
      <c r="AQ8" s="89" t="s">
        <v>144</v>
      </c>
      <c r="AR8" s="89"/>
      <c r="AS8" s="82"/>
      <c r="AT8" s="82"/>
      <c r="AU8" s="60"/>
      <c r="AV8" s="85"/>
      <c r="AW8" s="66"/>
      <c r="AX8" s="66"/>
      <c r="AY8" s="66"/>
      <c r="AZ8" s="66"/>
      <c r="BA8" s="66"/>
      <c r="BB8" s="60"/>
      <c r="BC8" s="60"/>
      <c r="BD8" s="58" t="str">
        <f>IF(BB8="","",BB8/60)</f>
        <v/>
      </c>
      <c r="BE8" s="58"/>
      <c r="BF8" s="58"/>
      <c r="BG8" s="58"/>
      <c r="BH8" s="58"/>
      <c r="BI8" s="92"/>
      <c r="BJ8" s="92"/>
      <c r="BK8" s="92"/>
      <c r="BL8" s="95"/>
      <c r="BM8" s="95"/>
      <c r="BN8" s="95"/>
      <c r="BO8" s="92" t="str">
        <f>IF(AU8="","",BI8+BL8)</f>
        <v/>
      </c>
      <c r="BP8" s="92"/>
      <c r="BQ8" s="92"/>
      <c r="BR8" s="58" t="str">
        <f>IF(AU8="","",(0.0126+(((0.01739-(0.1087*(AU8/1000)))/SQRT(BU8))))*(BO8/(AU8/1000))*(POWER(BU8,2)/(2*9.8)))</f>
        <v/>
      </c>
      <c r="BS8" s="58"/>
      <c r="BT8" s="58"/>
      <c r="BU8" s="66" t="str">
        <f>IF(AU8="","",(BB8/1000/60)/((3.141592*POWER((AU8/2/1000),2))))</f>
        <v/>
      </c>
      <c r="BV8" s="68"/>
      <c r="BW8" s="55" t="str">
        <f>IF(BU8="","",IF(BU8&lt;2,"","×"))</f>
        <v/>
      </c>
    </row>
    <row r="9" spans="1:104" ht="6.75" customHeigh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86"/>
      <c r="AK9" s="32"/>
      <c r="AL9" s="34"/>
      <c r="AO9" s="90"/>
      <c r="AP9" s="82"/>
      <c r="AQ9" s="89"/>
      <c r="AR9" s="89"/>
      <c r="AS9" s="82"/>
      <c r="AT9" s="82"/>
      <c r="AU9" s="60"/>
      <c r="AV9" s="85"/>
      <c r="AW9" s="70"/>
      <c r="AX9" s="70"/>
      <c r="AY9" s="70"/>
      <c r="AZ9" s="70"/>
      <c r="BA9" s="70"/>
      <c r="BB9" s="61"/>
      <c r="BC9" s="61"/>
      <c r="BD9" s="59"/>
      <c r="BE9" s="59"/>
      <c r="BF9" s="59"/>
      <c r="BG9" s="59"/>
      <c r="BH9" s="59"/>
      <c r="BI9" s="97"/>
      <c r="BJ9" s="97"/>
      <c r="BK9" s="97"/>
      <c r="BL9" s="96"/>
      <c r="BM9" s="96"/>
      <c r="BN9" s="96"/>
      <c r="BO9" s="97"/>
      <c r="BP9" s="97"/>
      <c r="BQ9" s="97"/>
      <c r="BR9" s="59"/>
      <c r="BS9" s="59"/>
      <c r="BT9" s="59"/>
      <c r="BU9" s="70"/>
      <c r="BV9" s="94"/>
      <c r="BW9" s="55"/>
      <c r="BY9" s="32"/>
      <c r="BZ9" s="32"/>
      <c r="CA9" s="32"/>
      <c r="CB9" s="32"/>
      <c r="CC9" s="32"/>
      <c r="CD9" s="32"/>
      <c r="CE9" s="32"/>
      <c r="CF9" s="32"/>
      <c r="CG9" s="32"/>
      <c r="CH9" s="32"/>
      <c r="CT9" s="32"/>
      <c r="CU9" s="32"/>
      <c r="CV9" s="32"/>
      <c r="CW9" s="32"/>
      <c r="CX9" s="32"/>
      <c r="CY9" s="32"/>
      <c r="CZ9" s="32"/>
    </row>
    <row r="10" spans="1:104" ht="6.75" customHeight="1">
      <c r="A10" s="208" t="s">
        <v>74</v>
      </c>
      <c r="B10" s="209"/>
      <c r="C10" s="209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  <c r="AH10" s="36"/>
      <c r="AI10" s="36"/>
      <c r="AJ10" s="37"/>
      <c r="AL10" s="38"/>
      <c r="AO10" s="90"/>
      <c r="AP10" s="82"/>
      <c r="AQ10" s="89" t="s">
        <v>144</v>
      </c>
      <c r="AR10" s="89"/>
      <c r="AS10" s="82"/>
      <c r="AT10" s="82"/>
      <c r="AU10" s="60"/>
      <c r="AV10" s="85"/>
      <c r="AW10" s="66"/>
      <c r="AX10" s="66"/>
      <c r="AY10" s="66"/>
      <c r="AZ10" s="66"/>
      <c r="BA10" s="66"/>
      <c r="BB10" s="60"/>
      <c r="BC10" s="60"/>
      <c r="BD10" s="58" t="str">
        <f>IF(BB10="","",BB10/60)</f>
        <v/>
      </c>
      <c r="BE10" s="58"/>
      <c r="BF10" s="58"/>
      <c r="BG10" s="58"/>
      <c r="BH10" s="58"/>
      <c r="BI10" s="92"/>
      <c r="BJ10" s="92"/>
      <c r="BK10" s="92"/>
      <c r="BL10" s="95"/>
      <c r="BM10" s="95"/>
      <c r="BN10" s="95"/>
      <c r="BO10" s="92" t="str">
        <f>IF(AU10="","",BI10+BL10)</f>
        <v/>
      </c>
      <c r="BP10" s="92"/>
      <c r="BQ10" s="92"/>
      <c r="BR10" s="58" t="str">
        <f>IF(AU10="","",(0.0126+(((0.01739-(0.1087*(AU10/1000)))/SQRT(BU10))))*(BO10/(AU10/1000))*(POWER(BU10,2)/(2*9.8)))</f>
        <v/>
      </c>
      <c r="BS10" s="58"/>
      <c r="BT10" s="58"/>
      <c r="BU10" s="66" t="str">
        <f>IF(AU10="","",(BB10/1000/60)/((3.141592*POWER((AU10/2/1000),2))))</f>
        <v/>
      </c>
      <c r="BV10" s="68"/>
      <c r="BW10" s="55" t="str">
        <f>IF(BU10="","",IF(BU10&lt;2,"","×"))</f>
        <v/>
      </c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T10" s="32"/>
      <c r="CU10" s="32"/>
      <c r="CV10" s="32"/>
      <c r="CW10" s="32"/>
      <c r="CX10" s="32"/>
      <c r="CY10" s="32"/>
      <c r="CZ10" s="32"/>
    </row>
    <row r="11" spans="1:104" ht="6.75" customHeight="1">
      <c r="A11" s="210"/>
      <c r="B11" s="211"/>
      <c r="C11" s="211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  <c r="AH11" s="41"/>
      <c r="AI11" s="41"/>
      <c r="AJ11" s="42"/>
      <c r="AL11" s="38"/>
      <c r="AO11" s="90"/>
      <c r="AP11" s="82"/>
      <c r="AQ11" s="89"/>
      <c r="AR11" s="89"/>
      <c r="AS11" s="82"/>
      <c r="AT11" s="82"/>
      <c r="AU11" s="60"/>
      <c r="AV11" s="85"/>
      <c r="AW11" s="70"/>
      <c r="AX11" s="70"/>
      <c r="AY11" s="70"/>
      <c r="AZ11" s="70"/>
      <c r="BA11" s="70"/>
      <c r="BB11" s="61"/>
      <c r="BC11" s="61"/>
      <c r="BD11" s="59"/>
      <c r="BE11" s="59"/>
      <c r="BF11" s="59"/>
      <c r="BG11" s="59"/>
      <c r="BH11" s="59"/>
      <c r="BI11" s="97"/>
      <c r="BJ11" s="97"/>
      <c r="BK11" s="97"/>
      <c r="BL11" s="96"/>
      <c r="BM11" s="96"/>
      <c r="BN11" s="96"/>
      <c r="BO11" s="97"/>
      <c r="BP11" s="97"/>
      <c r="BQ11" s="97"/>
      <c r="BR11" s="59"/>
      <c r="BS11" s="59"/>
      <c r="BT11" s="59"/>
      <c r="BU11" s="70"/>
      <c r="BV11" s="94"/>
      <c r="BW11" s="55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T11" s="32"/>
      <c r="CU11" s="32"/>
      <c r="CV11" s="32"/>
      <c r="CW11" s="32"/>
      <c r="CX11" s="32"/>
      <c r="CY11" s="32"/>
      <c r="CZ11" s="32"/>
    </row>
    <row r="12" spans="1:104" ht="6.75" customHeight="1">
      <c r="A12" s="210"/>
      <c r="B12" s="211"/>
      <c r="C12" s="211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41"/>
      <c r="AI12" s="41"/>
      <c r="AJ12" s="42"/>
      <c r="AL12" s="43"/>
      <c r="AO12" s="90"/>
      <c r="AP12" s="82"/>
      <c r="AQ12" s="89" t="s">
        <v>144</v>
      </c>
      <c r="AR12" s="89"/>
      <c r="AS12" s="82"/>
      <c r="AT12" s="82"/>
      <c r="AU12" s="60"/>
      <c r="AV12" s="85"/>
      <c r="AW12" s="66"/>
      <c r="AX12" s="66"/>
      <c r="AY12" s="66"/>
      <c r="AZ12" s="66"/>
      <c r="BA12" s="66"/>
      <c r="BB12" s="60"/>
      <c r="BC12" s="60"/>
      <c r="BD12" s="58" t="str">
        <f>IF(BB12="","",BB12/60)</f>
        <v/>
      </c>
      <c r="BE12" s="58"/>
      <c r="BF12" s="58"/>
      <c r="BG12" s="58"/>
      <c r="BH12" s="58"/>
      <c r="BI12" s="92"/>
      <c r="BJ12" s="92"/>
      <c r="BK12" s="92"/>
      <c r="BL12" s="95"/>
      <c r="BM12" s="95"/>
      <c r="BN12" s="95"/>
      <c r="BO12" s="92" t="str">
        <f>IF(AU12="","",BI12+BL12)</f>
        <v/>
      </c>
      <c r="BP12" s="92"/>
      <c r="BQ12" s="92"/>
      <c r="BR12" s="58" t="str">
        <f>IF(AU12="","",(0.0126+(((0.01739-(0.1087*(AU12/1000)))/SQRT(BU12))))*(BO12/(AU12/1000))*(POWER(BU12,2)/(2*9.8)))</f>
        <v/>
      </c>
      <c r="BS12" s="58"/>
      <c r="BT12" s="58"/>
      <c r="BU12" s="66" t="str">
        <f>IF(AU12="","",(BB12/1000/60)/((3.141592*POWER((AU12/2/1000),2))))</f>
        <v/>
      </c>
      <c r="BV12" s="68"/>
      <c r="BW12" s="55" t="str">
        <f>IF(BU12="","",IF(BU12&lt;2,"","×"))</f>
        <v/>
      </c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</row>
    <row r="13" spans="1:104" ht="6.7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1"/>
      <c r="AI13" s="41"/>
      <c r="AJ13" s="42"/>
      <c r="AL13" s="44"/>
      <c r="AO13" s="90"/>
      <c r="AP13" s="82"/>
      <c r="AQ13" s="89"/>
      <c r="AR13" s="89"/>
      <c r="AS13" s="82"/>
      <c r="AT13" s="82"/>
      <c r="AU13" s="60"/>
      <c r="AV13" s="85"/>
      <c r="AW13" s="70"/>
      <c r="AX13" s="70"/>
      <c r="AY13" s="70"/>
      <c r="AZ13" s="70"/>
      <c r="BA13" s="70"/>
      <c r="BB13" s="61"/>
      <c r="BC13" s="61"/>
      <c r="BD13" s="59"/>
      <c r="BE13" s="59"/>
      <c r="BF13" s="59"/>
      <c r="BG13" s="59"/>
      <c r="BH13" s="59"/>
      <c r="BI13" s="97"/>
      <c r="BJ13" s="97"/>
      <c r="BK13" s="97"/>
      <c r="BL13" s="96"/>
      <c r="BM13" s="96"/>
      <c r="BN13" s="96"/>
      <c r="BO13" s="97"/>
      <c r="BP13" s="97"/>
      <c r="BQ13" s="97"/>
      <c r="BR13" s="59"/>
      <c r="BS13" s="59"/>
      <c r="BT13" s="59"/>
      <c r="BU13" s="70"/>
      <c r="BV13" s="94"/>
      <c r="BW13" s="55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</row>
    <row r="14" spans="1:104" ht="6.7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  <c r="AH14" s="41"/>
      <c r="AI14" s="41"/>
      <c r="AJ14" s="42"/>
      <c r="AL14" s="44"/>
      <c r="AO14" s="90"/>
      <c r="AP14" s="82"/>
      <c r="AQ14" s="89" t="s">
        <v>144</v>
      </c>
      <c r="AR14" s="89"/>
      <c r="AS14" s="82"/>
      <c r="AT14" s="82"/>
      <c r="AU14" s="60"/>
      <c r="AV14" s="85"/>
      <c r="AW14" s="66"/>
      <c r="AX14" s="66"/>
      <c r="AY14" s="66"/>
      <c r="AZ14" s="66"/>
      <c r="BA14" s="66"/>
      <c r="BB14" s="60"/>
      <c r="BC14" s="60"/>
      <c r="BD14" s="58" t="str">
        <f>IF(BB14="","",BB14/60)</f>
        <v/>
      </c>
      <c r="BE14" s="58"/>
      <c r="BF14" s="58"/>
      <c r="BG14" s="58"/>
      <c r="BH14" s="58"/>
      <c r="BI14" s="92"/>
      <c r="BJ14" s="92"/>
      <c r="BK14" s="92"/>
      <c r="BL14" s="95"/>
      <c r="BM14" s="95"/>
      <c r="BN14" s="95"/>
      <c r="BO14" s="92" t="str">
        <f>IF(AU14="","",BI14+BL14)</f>
        <v/>
      </c>
      <c r="BP14" s="92"/>
      <c r="BQ14" s="92"/>
      <c r="BR14" s="58" t="str">
        <f>IF(AU14="","",(0.0126+(((0.01739-(0.1087*(AU14/1000)))/SQRT(BU14))))*(BO14/(AU14/1000))*(POWER(BU14,2)/(2*9.8)))</f>
        <v/>
      </c>
      <c r="BS14" s="58"/>
      <c r="BT14" s="58"/>
      <c r="BU14" s="66" t="str">
        <f>IF(AU14="","",(BB14/1000/60)/((3.141592*POWER((AU14/2/1000),2))))</f>
        <v/>
      </c>
      <c r="BV14" s="68"/>
      <c r="BW14" s="55" t="str">
        <f>IF(BU14="","",IF(BU14&lt;2,"","×"))</f>
        <v/>
      </c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</row>
    <row r="15" spans="1:104" ht="6.7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2"/>
      <c r="AO15" s="90"/>
      <c r="AP15" s="82"/>
      <c r="AQ15" s="89"/>
      <c r="AR15" s="89"/>
      <c r="AS15" s="82"/>
      <c r="AT15" s="82"/>
      <c r="AU15" s="60"/>
      <c r="AV15" s="85"/>
      <c r="AW15" s="70"/>
      <c r="AX15" s="70"/>
      <c r="AY15" s="70"/>
      <c r="AZ15" s="70"/>
      <c r="BA15" s="70"/>
      <c r="BB15" s="61"/>
      <c r="BC15" s="61"/>
      <c r="BD15" s="59"/>
      <c r="BE15" s="59"/>
      <c r="BF15" s="59"/>
      <c r="BG15" s="59"/>
      <c r="BH15" s="59"/>
      <c r="BI15" s="97"/>
      <c r="BJ15" s="97"/>
      <c r="BK15" s="97"/>
      <c r="BL15" s="96"/>
      <c r="BM15" s="96"/>
      <c r="BN15" s="96"/>
      <c r="BO15" s="97"/>
      <c r="BP15" s="97"/>
      <c r="BQ15" s="97"/>
      <c r="BR15" s="59"/>
      <c r="BS15" s="59"/>
      <c r="BT15" s="59"/>
      <c r="BU15" s="70"/>
      <c r="BV15" s="94"/>
      <c r="BW15" s="55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</row>
    <row r="16" spans="1:104" ht="6.7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2"/>
      <c r="AO16" s="90"/>
      <c r="AP16" s="82"/>
      <c r="AQ16" s="89" t="s">
        <v>144</v>
      </c>
      <c r="AR16" s="89"/>
      <c r="AS16" s="82"/>
      <c r="AT16" s="82"/>
      <c r="AU16" s="60"/>
      <c r="AV16" s="85"/>
      <c r="AW16" s="66"/>
      <c r="AX16" s="66"/>
      <c r="AY16" s="66"/>
      <c r="AZ16" s="66"/>
      <c r="BA16" s="66"/>
      <c r="BB16" s="60"/>
      <c r="BC16" s="60"/>
      <c r="BD16" s="58" t="str">
        <f>IF(BB16="","",BB16/60)</f>
        <v/>
      </c>
      <c r="BE16" s="58"/>
      <c r="BF16" s="58"/>
      <c r="BG16" s="58"/>
      <c r="BH16" s="58"/>
      <c r="BI16" s="92"/>
      <c r="BJ16" s="92"/>
      <c r="BK16" s="92"/>
      <c r="BL16" s="95"/>
      <c r="BM16" s="95"/>
      <c r="BN16" s="95"/>
      <c r="BO16" s="92" t="str">
        <f>IF(AU16="","",BI16+BL16)</f>
        <v/>
      </c>
      <c r="BP16" s="92"/>
      <c r="BQ16" s="92"/>
      <c r="BR16" s="58" t="str">
        <f>IF(AU16="","",(0.0126+(((0.01739-(0.1087*(AU16/1000)))/SQRT(BU16))))*(BO16/(AU16/1000))*(POWER(BU16,2)/(2*9.8)))</f>
        <v/>
      </c>
      <c r="BS16" s="58"/>
      <c r="BT16" s="58"/>
      <c r="BU16" s="66" t="str">
        <f>IF(AU16="","",(BB16/1000/60)/((3.141592*POWER((AU16/2/1000),2))))</f>
        <v/>
      </c>
      <c r="BV16" s="68"/>
      <c r="BW16" s="55" t="str">
        <f>IF(BU16="","",IF(BU16&lt;2,"","×"))</f>
        <v/>
      </c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</row>
    <row r="17" spans="1:104" ht="6.7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2"/>
      <c r="AO17" s="90"/>
      <c r="AP17" s="82"/>
      <c r="AQ17" s="89"/>
      <c r="AR17" s="89"/>
      <c r="AS17" s="82"/>
      <c r="AT17" s="82"/>
      <c r="AU17" s="60"/>
      <c r="AV17" s="85"/>
      <c r="AW17" s="70"/>
      <c r="AX17" s="70"/>
      <c r="AY17" s="70"/>
      <c r="AZ17" s="70"/>
      <c r="BA17" s="70"/>
      <c r="BB17" s="61"/>
      <c r="BC17" s="61"/>
      <c r="BD17" s="59"/>
      <c r="BE17" s="59"/>
      <c r="BF17" s="59"/>
      <c r="BG17" s="59"/>
      <c r="BH17" s="59"/>
      <c r="BI17" s="97"/>
      <c r="BJ17" s="97"/>
      <c r="BK17" s="97"/>
      <c r="BL17" s="96"/>
      <c r="BM17" s="96"/>
      <c r="BN17" s="96"/>
      <c r="BO17" s="97"/>
      <c r="BP17" s="97"/>
      <c r="BQ17" s="97"/>
      <c r="BR17" s="59"/>
      <c r="BS17" s="59"/>
      <c r="BT17" s="59"/>
      <c r="BU17" s="70"/>
      <c r="BV17" s="94"/>
      <c r="BW17" s="55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</row>
    <row r="18" spans="1:104" ht="6.7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2"/>
      <c r="AO18" s="90"/>
      <c r="AP18" s="82"/>
      <c r="AQ18" s="89" t="s">
        <v>144</v>
      </c>
      <c r="AR18" s="89"/>
      <c r="AS18" s="82"/>
      <c r="AT18" s="82"/>
      <c r="AU18" s="60"/>
      <c r="AV18" s="85"/>
      <c r="AW18" s="66"/>
      <c r="AX18" s="66"/>
      <c r="AY18" s="66"/>
      <c r="AZ18" s="66"/>
      <c r="BA18" s="66"/>
      <c r="BB18" s="60"/>
      <c r="BC18" s="60"/>
      <c r="BD18" s="58" t="str">
        <f>IF(BB18="","",BB18/60)</f>
        <v/>
      </c>
      <c r="BE18" s="58"/>
      <c r="BF18" s="58"/>
      <c r="BG18" s="58"/>
      <c r="BH18" s="58"/>
      <c r="BI18" s="92"/>
      <c r="BJ18" s="92"/>
      <c r="BK18" s="92"/>
      <c r="BL18" s="95"/>
      <c r="BM18" s="95"/>
      <c r="BN18" s="95"/>
      <c r="BO18" s="92" t="str">
        <f>IF(AU18="","",BI18+BL18)</f>
        <v/>
      </c>
      <c r="BP18" s="92"/>
      <c r="BQ18" s="92"/>
      <c r="BR18" s="58" t="str">
        <f>IF(AU18="","",(0.0126+(((0.01739-(0.1087*(AU18/1000)))/SQRT(BU18))))*(BO18/(AU18/1000))*(POWER(BU18,2)/(2*9.8)))</f>
        <v/>
      </c>
      <c r="BS18" s="58"/>
      <c r="BT18" s="58"/>
      <c r="BU18" s="66" t="str">
        <f>IF(AU18="","",(BB18/1000/60)/((3.141592*POWER((AU18/2/1000),2))))</f>
        <v/>
      </c>
      <c r="BV18" s="68"/>
      <c r="BW18" s="55" t="str">
        <f>IF(BU18="","",IF(BU18&lt;2,"","×"))</f>
        <v/>
      </c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</row>
    <row r="19" spans="1:104" ht="6.7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2"/>
      <c r="AO19" s="90"/>
      <c r="AP19" s="82"/>
      <c r="AQ19" s="89"/>
      <c r="AR19" s="89"/>
      <c r="AS19" s="82"/>
      <c r="AT19" s="82"/>
      <c r="AU19" s="60"/>
      <c r="AV19" s="85"/>
      <c r="AW19" s="70"/>
      <c r="AX19" s="70"/>
      <c r="AY19" s="70"/>
      <c r="AZ19" s="70"/>
      <c r="BA19" s="70"/>
      <c r="BB19" s="61"/>
      <c r="BC19" s="61"/>
      <c r="BD19" s="59"/>
      <c r="BE19" s="59"/>
      <c r="BF19" s="59"/>
      <c r="BG19" s="59"/>
      <c r="BH19" s="59"/>
      <c r="BI19" s="97"/>
      <c r="BJ19" s="97"/>
      <c r="BK19" s="97"/>
      <c r="BL19" s="96"/>
      <c r="BM19" s="96"/>
      <c r="BN19" s="96"/>
      <c r="BO19" s="97"/>
      <c r="BP19" s="97"/>
      <c r="BQ19" s="97"/>
      <c r="BR19" s="59"/>
      <c r="BS19" s="59"/>
      <c r="BT19" s="59"/>
      <c r="BU19" s="70"/>
      <c r="BV19" s="94"/>
      <c r="BW19" s="55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</row>
    <row r="20" spans="1:104" ht="6.7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2"/>
      <c r="AO20" s="137"/>
      <c r="AP20" s="112"/>
      <c r="AQ20" s="89" t="s">
        <v>144</v>
      </c>
      <c r="AR20" s="89"/>
      <c r="AS20" s="82"/>
      <c r="AT20" s="82"/>
      <c r="AU20" s="60"/>
      <c r="AV20" s="85"/>
      <c r="AW20" s="66"/>
      <c r="AX20" s="66"/>
      <c r="AY20" s="66"/>
      <c r="AZ20" s="66"/>
      <c r="BA20" s="66"/>
      <c r="BB20" s="60"/>
      <c r="BC20" s="60"/>
      <c r="BD20" s="58" t="str">
        <f>IF(BB20="","",BB20/60)</f>
        <v/>
      </c>
      <c r="BE20" s="58"/>
      <c r="BF20" s="58"/>
      <c r="BG20" s="58"/>
      <c r="BH20" s="58"/>
      <c r="BI20" s="92"/>
      <c r="BJ20" s="92"/>
      <c r="BK20" s="92"/>
      <c r="BL20" s="95"/>
      <c r="BM20" s="95"/>
      <c r="BN20" s="95"/>
      <c r="BO20" s="92" t="str">
        <f>IF(AU20="","",BI20+BL20)</f>
        <v/>
      </c>
      <c r="BP20" s="92"/>
      <c r="BQ20" s="92"/>
      <c r="BR20" s="58" t="str">
        <f>IF(AU20="","",(0.0126+(((0.01739-(0.1087*(AU20/1000)))/SQRT(BU20))))*(BO20/(AU20/1000))*(POWER(BU20,2)/(2*9.8)))</f>
        <v/>
      </c>
      <c r="BS20" s="58"/>
      <c r="BT20" s="58"/>
      <c r="BU20" s="66" t="str">
        <f>IF(AU20="","",(BB20/1000/60)/((3.141592*POWER((AU20/2/1000),2))))</f>
        <v/>
      </c>
      <c r="BV20" s="68"/>
      <c r="BW20" s="55" t="str">
        <f>IF(BU20="","",IF(BU20&lt;2,"","×"))</f>
        <v/>
      </c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</row>
    <row r="21" spans="1:104" ht="6.7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2"/>
      <c r="AO21" s="137"/>
      <c r="AP21" s="112"/>
      <c r="AQ21" s="89"/>
      <c r="AR21" s="89"/>
      <c r="AS21" s="82"/>
      <c r="AT21" s="82"/>
      <c r="AU21" s="60"/>
      <c r="AV21" s="85"/>
      <c r="AW21" s="70"/>
      <c r="AX21" s="70"/>
      <c r="AY21" s="70"/>
      <c r="AZ21" s="70"/>
      <c r="BA21" s="70"/>
      <c r="BB21" s="61"/>
      <c r="BC21" s="61"/>
      <c r="BD21" s="59"/>
      <c r="BE21" s="59"/>
      <c r="BF21" s="59"/>
      <c r="BG21" s="59"/>
      <c r="BH21" s="59"/>
      <c r="BI21" s="97"/>
      <c r="BJ21" s="97"/>
      <c r="BK21" s="97"/>
      <c r="BL21" s="96"/>
      <c r="BM21" s="96"/>
      <c r="BN21" s="96"/>
      <c r="BO21" s="97"/>
      <c r="BP21" s="97"/>
      <c r="BQ21" s="97"/>
      <c r="BR21" s="59"/>
      <c r="BS21" s="59"/>
      <c r="BT21" s="59"/>
      <c r="BU21" s="70"/>
      <c r="BV21" s="94"/>
      <c r="BW21" s="55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</row>
    <row r="22" spans="1:104" ht="6.75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2"/>
      <c r="AO22" s="90"/>
      <c r="AP22" s="82"/>
      <c r="AQ22" s="89" t="s">
        <v>144</v>
      </c>
      <c r="AR22" s="89"/>
      <c r="AS22" s="82"/>
      <c r="AT22" s="82"/>
      <c r="AU22" s="60"/>
      <c r="AV22" s="85"/>
      <c r="AW22" s="66"/>
      <c r="AX22" s="66"/>
      <c r="AY22" s="66"/>
      <c r="AZ22" s="66"/>
      <c r="BA22" s="66"/>
      <c r="BB22" s="60"/>
      <c r="BC22" s="60"/>
      <c r="BD22" s="58" t="str">
        <f>IF(BB22="","",BB22/60)</f>
        <v/>
      </c>
      <c r="BE22" s="58"/>
      <c r="BF22" s="58"/>
      <c r="BG22" s="58"/>
      <c r="BH22" s="58"/>
      <c r="BI22" s="92"/>
      <c r="BJ22" s="92"/>
      <c r="BK22" s="92"/>
      <c r="BL22" s="95"/>
      <c r="BM22" s="95"/>
      <c r="BN22" s="95"/>
      <c r="BO22" s="92" t="str">
        <f>IF(AU22="","",BI22+BL22)</f>
        <v/>
      </c>
      <c r="BP22" s="92"/>
      <c r="BQ22" s="92"/>
      <c r="BR22" s="58" t="str">
        <f>IF(AU22="","",(0.0126+(((0.01739-(0.1087*(AU22/1000)))/SQRT(BU22))))*(BO22/(AU22/1000))*(POWER(BU22,2)/(2*9.8)))</f>
        <v/>
      </c>
      <c r="BS22" s="58"/>
      <c r="BT22" s="58"/>
      <c r="BU22" s="66" t="str">
        <f>IF(AU22="","",(BB22/1000/60)/((3.141592*POWER((AU22/2/1000),2))))</f>
        <v/>
      </c>
      <c r="BV22" s="68"/>
      <c r="BW22" s="55" t="str">
        <f>IF(BU22="","",IF(BU22&lt;2,"","×"))</f>
        <v/>
      </c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</row>
    <row r="23" spans="1:104" ht="6.7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2"/>
      <c r="AO23" s="90"/>
      <c r="AP23" s="82"/>
      <c r="AQ23" s="89"/>
      <c r="AR23" s="89"/>
      <c r="AS23" s="82"/>
      <c r="AT23" s="82"/>
      <c r="AU23" s="60"/>
      <c r="AV23" s="85"/>
      <c r="AW23" s="70"/>
      <c r="AX23" s="70"/>
      <c r="AY23" s="70"/>
      <c r="AZ23" s="70"/>
      <c r="BA23" s="70"/>
      <c r="BB23" s="61"/>
      <c r="BC23" s="61"/>
      <c r="BD23" s="59"/>
      <c r="BE23" s="59"/>
      <c r="BF23" s="59"/>
      <c r="BG23" s="59"/>
      <c r="BH23" s="59"/>
      <c r="BI23" s="97"/>
      <c r="BJ23" s="97"/>
      <c r="BK23" s="97"/>
      <c r="BL23" s="96"/>
      <c r="BM23" s="96"/>
      <c r="BN23" s="96"/>
      <c r="BO23" s="97"/>
      <c r="BP23" s="97"/>
      <c r="BQ23" s="97"/>
      <c r="BR23" s="59"/>
      <c r="BS23" s="59"/>
      <c r="BT23" s="59"/>
      <c r="BU23" s="70"/>
      <c r="BV23" s="94"/>
      <c r="BW23" s="55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</row>
    <row r="24" spans="1:104" s="29" customFormat="1" ht="6.7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7"/>
      <c r="AO24" s="90"/>
      <c r="AP24" s="82"/>
      <c r="AQ24" s="89" t="s">
        <v>144</v>
      </c>
      <c r="AR24" s="89"/>
      <c r="AS24" s="82"/>
      <c r="AT24" s="82"/>
      <c r="AU24" s="60"/>
      <c r="AV24" s="85"/>
      <c r="AW24" s="66"/>
      <c r="AX24" s="66"/>
      <c r="AY24" s="66"/>
      <c r="AZ24" s="66"/>
      <c r="BA24" s="66"/>
      <c r="BB24" s="60"/>
      <c r="BC24" s="60"/>
      <c r="BD24" s="58" t="str">
        <f>IF(BB24="","",BB24/60)</f>
        <v/>
      </c>
      <c r="BE24" s="58"/>
      <c r="BF24" s="58"/>
      <c r="BG24" s="58"/>
      <c r="BH24" s="58"/>
      <c r="BI24" s="92"/>
      <c r="BJ24" s="92"/>
      <c r="BK24" s="92"/>
      <c r="BL24" s="95"/>
      <c r="BM24" s="95"/>
      <c r="BN24" s="95"/>
      <c r="BO24" s="92" t="str">
        <f>IF(AU24="","",BI24+BL24)</f>
        <v/>
      </c>
      <c r="BP24" s="92"/>
      <c r="BQ24" s="92"/>
      <c r="BR24" s="58" t="str">
        <f>IF(AU24="","",(0.0126+(((0.01739-(0.1087*(AU24/1000)))/SQRT(BU24))))*(BO24/(AU24/1000))*(POWER(BU24,2)/(2*9.8)))</f>
        <v/>
      </c>
      <c r="BS24" s="58"/>
      <c r="BT24" s="58"/>
      <c r="BU24" s="66" t="str">
        <f>IF(AU24="","",(BB24/1000/60)/((3.141592*POWER((AU24/2/1000),2))))</f>
        <v/>
      </c>
      <c r="BV24" s="68"/>
      <c r="BW24" s="55" t="str">
        <f>IF(BU24="","",IF(BU24&lt;2,"","×"))</f>
        <v/>
      </c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</row>
    <row r="25" spans="1:104" s="29" customFormat="1" ht="6.7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7"/>
      <c r="AO25" s="90"/>
      <c r="AP25" s="82"/>
      <c r="AQ25" s="89"/>
      <c r="AR25" s="89"/>
      <c r="AS25" s="82"/>
      <c r="AT25" s="82"/>
      <c r="AU25" s="60"/>
      <c r="AV25" s="85"/>
      <c r="AW25" s="70"/>
      <c r="AX25" s="70"/>
      <c r="AY25" s="70"/>
      <c r="AZ25" s="70"/>
      <c r="BA25" s="70"/>
      <c r="BB25" s="61"/>
      <c r="BC25" s="61"/>
      <c r="BD25" s="59"/>
      <c r="BE25" s="59"/>
      <c r="BF25" s="59"/>
      <c r="BG25" s="59"/>
      <c r="BH25" s="59"/>
      <c r="BI25" s="97"/>
      <c r="BJ25" s="97"/>
      <c r="BK25" s="97"/>
      <c r="BL25" s="96"/>
      <c r="BM25" s="96"/>
      <c r="BN25" s="96"/>
      <c r="BO25" s="97"/>
      <c r="BP25" s="97"/>
      <c r="BQ25" s="97"/>
      <c r="BR25" s="59"/>
      <c r="BS25" s="59"/>
      <c r="BT25" s="59"/>
      <c r="BU25" s="70"/>
      <c r="BV25" s="94"/>
      <c r="BW25" s="55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</row>
    <row r="26" spans="1:104" s="29" customFormat="1" ht="6.7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7"/>
      <c r="AO26" s="90"/>
      <c r="AP26" s="82"/>
      <c r="AQ26" s="89" t="s">
        <v>144</v>
      </c>
      <c r="AR26" s="89"/>
      <c r="AS26" s="82"/>
      <c r="AT26" s="82"/>
      <c r="AU26" s="60"/>
      <c r="AV26" s="85"/>
      <c r="AW26" s="66"/>
      <c r="AX26" s="66"/>
      <c r="AY26" s="66"/>
      <c r="AZ26" s="66"/>
      <c r="BA26" s="66"/>
      <c r="BB26" s="60"/>
      <c r="BC26" s="60"/>
      <c r="BD26" s="58" t="str">
        <f>IF(BB26="","",BB26/60)</f>
        <v/>
      </c>
      <c r="BE26" s="58"/>
      <c r="BF26" s="58"/>
      <c r="BG26" s="58"/>
      <c r="BH26" s="58"/>
      <c r="BI26" s="92"/>
      <c r="BJ26" s="92"/>
      <c r="BK26" s="92"/>
      <c r="BL26" s="95"/>
      <c r="BM26" s="95"/>
      <c r="BN26" s="95"/>
      <c r="BO26" s="92" t="str">
        <f>IF(AU26="","",BI26+BL26)</f>
        <v/>
      </c>
      <c r="BP26" s="92"/>
      <c r="BQ26" s="92"/>
      <c r="BR26" s="58" t="str">
        <f>IF(AU26="","",(0.0126+(((0.01739-(0.1087*(AU26/1000)))/SQRT(BU26))))*(BO26/(AU26/1000))*(POWER(BU26,2)/(2*9.8)))</f>
        <v/>
      </c>
      <c r="BS26" s="58"/>
      <c r="BT26" s="58"/>
      <c r="BU26" s="66" t="str">
        <f>IF(AU26="","",(BB26/1000/60)/((3.141592*POWER((AU26/2/1000),2))))</f>
        <v/>
      </c>
      <c r="BV26" s="68"/>
      <c r="BW26" s="55" t="str">
        <f>IF(BU26="","",IF(BU26&lt;2,"","×"))</f>
        <v/>
      </c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</row>
    <row r="27" spans="1:104" s="29" customFormat="1" ht="6.75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7"/>
      <c r="AO27" s="90"/>
      <c r="AP27" s="82"/>
      <c r="AQ27" s="89"/>
      <c r="AR27" s="89"/>
      <c r="AS27" s="82"/>
      <c r="AT27" s="82"/>
      <c r="AU27" s="60"/>
      <c r="AV27" s="85"/>
      <c r="AW27" s="70"/>
      <c r="AX27" s="70"/>
      <c r="AY27" s="70"/>
      <c r="AZ27" s="70"/>
      <c r="BA27" s="70"/>
      <c r="BB27" s="61"/>
      <c r="BC27" s="61"/>
      <c r="BD27" s="59"/>
      <c r="BE27" s="59"/>
      <c r="BF27" s="59"/>
      <c r="BG27" s="59"/>
      <c r="BH27" s="59"/>
      <c r="BI27" s="97"/>
      <c r="BJ27" s="97"/>
      <c r="BK27" s="97"/>
      <c r="BL27" s="96"/>
      <c r="BM27" s="96"/>
      <c r="BN27" s="96"/>
      <c r="BO27" s="97"/>
      <c r="BP27" s="97"/>
      <c r="BQ27" s="97"/>
      <c r="BR27" s="59"/>
      <c r="BS27" s="59"/>
      <c r="BT27" s="59"/>
      <c r="BU27" s="70"/>
      <c r="BV27" s="94"/>
      <c r="BW27" s="55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</row>
    <row r="28" spans="1:104" ht="6.7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2"/>
      <c r="AO28" s="90"/>
      <c r="AP28" s="82"/>
      <c r="AQ28" s="89" t="s">
        <v>144</v>
      </c>
      <c r="AR28" s="89"/>
      <c r="AS28" s="82"/>
      <c r="AT28" s="82"/>
      <c r="AU28" s="60"/>
      <c r="AV28" s="85"/>
      <c r="AW28" s="66"/>
      <c r="AX28" s="66"/>
      <c r="AY28" s="66"/>
      <c r="AZ28" s="66"/>
      <c r="BA28" s="66"/>
      <c r="BB28" s="60"/>
      <c r="BC28" s="60"/>
      <c r="BD28" s="58" t="str">
        <f>IF(BB28="","",BB28/60)</f>
        <v/>
      </c>
      <c r="BE28" s="58"/>
      <c r="BF28" s="58"/>
      <c r="BG28" s="58"/>
      <c r="BH28" s="58"/>
      <c r="BI28" s="92"/>
      <c r="BJ28" s="92"/>
      <c r="BK28" s="92"/>
      <c r="BL28" s="95"/>
      <c r="BM28" s="95"/>
      <c r="BN28" s="95"/>
      <c r="BO28" s="92" t="str">
        <f>IF(AU28="","",BI28+BL28)</f>
        <v/>
      </c>
      <c r="BP28" s="92"/>
      <c r="BQ28" s="92"/>
      <c r="BR28" s="58" t="str">
        <f>IF(AU28="","",(0.0126+(((0.01739-(0.1087*(AU28/1000)))/SQRT(BU28))))*(BO28/(AU28/1000))*(POWER(BU28,2)/(2*9.8)))</f>
        <v/>
      </c>
      <c r="BS28" s="58"/>
      <c r="BT28" s="58"/>
      <c r="BU28" s="66" t="str">
        <f>IF(AU28="","",(BB28/1000/60)/((3.141592*POWER((AU28/2/1000),2))))</f>
        <v/>
      </c>
      <c r="BV28" s="68"/>
      <c r="BW28" s="55" t="str">
        <f>IF(BU28="","",IF(BU28&lt;2,"","×"))</f>
        <v/>
      </c>
      <c r="BY28" s="32"/>
      <c r="BZ28" s="32"/>
      <c r="CA28" s="32"/>
      <c r="CB28" s="32"/>
      <c r="CC28" s="32"/>
      <c r="CD28" s="32"/>
      <c r="CE28" s="32"/>
      <c r="CF28" s="32"/>
    </row>
    <row r="29" spans="1:104" ht="6.7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2"/>
      <c r="AO29" s="90"/>
      <c r="AP29" s="82"/>
      <c r="AQ29" s="89"/>
      <c r="AR29" s="89"/>
      <c r="AS29" s="82"/>
      <c r="AT29" s="82"/>
      <c r="AU29" s="60"/>
      <c r="AV29" s="85"/>
      <c r="AW29" s="70"/>
      <c r="AX29" s="70"/>
      <c r="AY29" s="70"/>
      <c r="AZ29" s="70"/>
      <c r="BA29" s="70"/>
      <c r="BB29" s="61"/>
      <c r="BC29" s="61"/>
      <c r="BD29" s="59"/>
      <c r="BE29" s="59"/>
      <c r="BF29" s="59"/>
      <c r="BG29" s="59"/>
      <c r="BH29" s="59"/>
      <c r="BI29" s="97"/>
      <c r="BJ29" s="97"/>
      <c r="BK29" s="97"/>
      <c r="BL29" s="96"/>
      <c r="BM29" s="96"/>
      <c r="BN29" s="96"/>
      <c r="BO29" s="97"/>
      <c r="BP29" s="97"/>
      <c r="BQ29" s="97"/>
      <c r="BR29" s="59"/>
      <c r="BS29" s="59"/>
      <c r="BT29" s="59"/>
      <c r="BU29" s="70"/>
      <c r="BV29" s="94"/>
      <c r="BW29" s="55"/>
      <c r="BY29" s="32"/>
      <c r="BZ29" s="32"/>
      <c r="CA29" s="32"/>
      <c r="CB29" s="32"/>
      <c r="CC29" s="32"/>
      <c r="CD29" s="32"/>
      <c r="CE29" s="32"/>
      <c r="CF29" s="32"/>
    </row>
    <row r="30" spans="1:104" ht="6.75" customHeigh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2"/>
      <c r="AO30" s="90"/>
      <c r="AP30" s="82"/>
      <c r="AQ30" s="89"/>
      <c r="AR30" s="89"/>
      <c r="AS30" s="82"/>
      <c r="AT30" s="82"/>
      <c r="AU30" s="60"/>
      <c r="AV30" s="85"/>
      <c r="AW30" s="66"/>
      <c r="AX30" s="66"/>
      <c r="AY30" s="66"/>
      <c r="AZ30" s="66"/>
      <c r="BA30" s="66"/>
      <c r="BB30" s="60"/>
      <c r="BC30" s="60"/>
      <c r="BD30" s="58" t="str">
        <f>IF(BB30="","",BB30/60)</f>
        <v/>
      </c>
      <c r="BE30" s="58"/>
      <c r="BF30" s="58"/>
      <c r="BG30" s="58"/>
      <c r="BH30" s="58"/>
      <c r="BI30" s="92"/>
      <c r="BJ30" s="92"/>
      <c r="BK30" s="92"/>
      <c r="BL30" s="95"/>
      <c r="BM30" s="95"/>
      <c r="BN30" s="95"/>
      <c r="BO30" s="92" t="str">
        <f>IF(AU30="","",BI30+BL30)</f>
        <v/>
      </c>
      <c r="BP30" s="92"/>
      <c r="BQ30" s="92"/>
      <c r="BR30" s="58" t="str">
        <f>IF(AU30="","",(0.0126+(((0.01739-(0.1087*(AU30/1000)))/SQRT(BU30))))*(BO30/(AU30/1000))*(POWER(BU30,2)/(2*9.8)))</f>
        <v/>
      </c>
      <c r="BS30" s="58"/>
      <c r="BT30" s="58"/>
      <c r="BU30" s="66" t="str">
        <f>IF(AU30="","",(BB30/1000/60)/((3.141592*POWER((AU30/2/1000),2))))</f>
        <v/>
      </c>
      <c r="BV30" s="68"/>
      <c r="BW30" s="55" t="str">
        <f>IF(BU30="","",IF(BU30&lt;2,"","×"))</f>
        <v/>
      </c>
      <c r="BY30" s="32"/>
      <c r="BZ30" s="32"/>
      <c r="CA30" s="32"/>
      <c r="CB30" s="32"/>
      <c r="CC30" s="32"/>
      <c r="CD30" s="32"/>
      <c r="CE30" s="32"/>
      <c r="CF30" s="32"/>
    </row>
    <row r="31" spans="1:104" ht="6.75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2"/>
      <c r="AO31" s="90"/>
      <c r="AP31" s="82"/>
      <c r="AQ31" s="89"/>
      <c r="AR31" s="89"/>
      <c r="AS31" s="82"/>
      <c r="AT31" s="82"/>
      <c r="AU31" s="60"/>
      <c r="AV31" s="85"/>
      <c r="AW31" s="70"/>
      <c r="AX31" s="70"/>
      <c r="AY31" s="70"/>
      <c r="AZ31" s="70"/>
      <c r="BA31" s="70"/>
      <c r="BB31" s="61"/>
      <c r="BC31" s="61"/>
      <c r="BD31" s="59"/>
      <c r="BE31" s="59"/>
      <c r="BF31" s="59"/>
      <c r="BG31" s="59"/>
      <c r="BH31" s="59"/>
      <c r="BI31" s="97"/>
      <c r="BJ31" s="97"/>
      <c r="BK31" s="97"/>
      <c r="BL31" s="96"/>
      <c r="BM31" s="96"/>
      <c r="BN31" s="96"/>
      <c r="BO31" s="97"/>
      <c r="BP31" s="97"/>
      <c r="BQ31" s="97"/>
      <c r="BR31" s="59"/>
      <c r="BS31" s="59"/>
      <c r="BT31" s="59"/>
      <c r="BU31" s="70"/>
      <c r="BV31" s="94"/>
      <c r="BW31" s="55"/>
      <c r="BY31" s="32"/>
      <c r="BZ31" s="32"/>
      <c r="CA31" s="32"/>
      <c r="CB31" s="32"/>
      <c r="CC31" s="32"/>
      <c r="CD31" s="32"/>
      <c r="CE31" s="32"/>
      <c r="CF31" s="32"/>
    </row>
    <row r="32" spans="1:104" ht="6.7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2"/>
      <c r="AO32" s="90"/>
      <c r="AP32" s="82"/>
      <c r="AQ32" s="89"/>
      <c r="AR32" s="89"/>
      <c r="AS32" s="82"/>
      <c r="AT32" s="82"/>
      <c r="AU32" s="60"/>
      <c r="AV32" s="85"/>
      <c r="AW32" s="66"/>
      <c r="AX32" s="66"/>
      <c r="AY32" s="66"/>
      <c r="AZ32" s="66"/>
      <c r="BA32" s="66"/>
      <c r="BB32" s="60"/>
      <c r="BC32" s="60"/>
      <c r="BD32" s="58" t="str">
        <f>IF(BB32="","",BB32/60)</f>
        <v/>
      </c>
      <c r="BE32" s="58"/>
      <c r="BF32" s="58"/>
      <c r="BG32" s="58"/>
      <c r="BH32" s="58"/>
      <c r="BI32" s="92"/>
      <c r="BJ32" s="92"/>
      <c r="BK32" s="92"/>
      <c r="BL32" s="95"/>
      <c r="BM32" s="95"/>
      <c r="BN32" s="95"/>
      <c r="BO32" s="92" t="str">
        <f>IF(AU32="","",BI32+BL32)</f>
        <v/>
      </c>
      <c r="BP32" s="92"/>
      <c r="BQ32" s="92"/>
      <c r="BR32" s="58" t="str">
        <f>IF(AU32="","",(0.0126+(((0.01739-(0.1087*(AU32/1000)))/SQRT(BU32))))*(BO32/(AU32/1000))*(POWER(BU32,2)/(2*9.8)))</f>
        <v/>
      </c>
      <c r="BS32" s="58"/>
      <c r="BT32" s="58"/>
      <c r="BU32" s="66" t="str">
        <f>IF(AU32="","",(BB32/1000/60)/((3.141592*POWER((AU32/2/1000),2))))</f>
        <v/>
      </c>
      <c r="BV32" s="68"/>
      <c r="BW32" s="55" t="str">
        <f>IF(BU32="","",IF(BU32&lt;2,"","×"))</f>
        <v/>
      </c>
      <c r="BY32" s="32"/>
      <c r="BZ32" s="32"/>
      <c r="CA32" s="32"/>
      <c r="CB32" s="32"/>
      <c r="CC32" s="32"/>
      <c r="CD32" s="32"/>
      <c r="CE32" s="32"/>
      <c r="CF32" s="32"/>
    </row>
    <row r="33" spans="1:104" ht="6.75" customHeight="1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2"/>
      <c r="AO33" s="90"/>
      <c r="AP33" s="82"/>
      <c r="AQ33" s="89"/>
      <c r="AR33" s="89"/>
      <c r="AS33" s="82"/>
      <c r="AT33" s="82"/>
      <c r="AU33" s="60"/>
      <c r="AV33" s="85"/>
      <c r="AW33" s="70"/>
      <c r="AX33" s="70"/>
      <c r="AY33" s="70"/>
      <c r="AZ33" s="70"/>
      <c r="BA33" s="70"/>
      <c r="BB33" s="61"/>
      <c r="BC33" s="61"/>
      <c r="BD33" s="59"/>
      <c r="BE33" s="59"/>
      <c r="BF33" s="59"/>
      <c r="BG33" s="59"/>
      <c r="BH33" s="59"/>
      <c r="BI33" s="97"/>
      <c r="BJ33" s="97"/>
      <c r="BK33" s="97"/>
      <c r="BL33" s="96"/>
      <c r="BM33" s="96"/>
      <c r="BN33" s="96"/>
      <c r="BO33" s="97"/>
      <c r="BP33" s="97"/>
      <c r="BQ33" s="97"/>
      <c r="BR33" s="59"/>
      <c r="BS33" s="59"/>
      <c r="BT33" s="59"/>
      <c r="BU33" s="70"/>
      <c r="BV33" s="94"/>
      <c r="BW33" s="55"/>
      <c r="BY33" s="32"/>
      <c r="BZ33" s="32"/>
      <c r="CA33" s="32"/>
      <c r="CB33" s="32"/>
      <c r="CC33" s="32"/>
      <c r="CD33" s="32"/>
      <c r="CE33" s="32"/>
      <c r="CF33" s="32"/>
    </row>
    <row r="34" spans="1:104" ht="6.75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2"/>
      <c r="AO34" s="90"/>
      <c r="AP34" s="82"/>
      <c r="AQ34" s="89"/>
      <c r="AR34" s="89"/>
      <c r="AS34" s="82"/>
      <c r="AT34" s="82"/>
      <c r="AU34" s="60"/>
      <c r="AV34" s="85"/>
      <c r="AW34" s="66"/>
      <c r="AX34" s="66"/>
      <c r="AY34" s="66"/>
      <c r="AZ34" s="66"/>
      <c r="BA34" s="66"/>
      <c r="BB34" s="60"/>
      <c r="BC34" s="60"/>
      <c r="BD34" s="58" t="str">
        <f>IF(BB34="","",BB34/60)</f>
        <v/>
      </c>
      <c r="BE34" s="58"/>
      <c r="BF34" s="58"/>
      <c r="BG34" s="58"/>
      <c r="BH34" s="58"/>
      <c r="BI34" s="92"/>
      <c r="BJ34" s="92"/>
      <c r="BK34" s="92"/>
      <c r="BL34" s="95"/>
      <c r="BM34" s="95"/>
      <c r="BN34" s="95"/>
      <c r="BO34" s="92" t="str">
        <f>IF(AU34="","",BI34+BL34)</f>
        <v/>
      </c>
      <c r="BP34" s="92"/>
      <c r="BQ34" s="92"/>
      <c r="BR34" s="58" t="str">
        <f>IF(AU34="","",(0.0126+(((0.01739-(0.1087*(AU34/1000)))/SQRT(BU34))))*(BO34/(AU34/1000))*(POWER(BU34,2)/(2*9.8)))</f>
        <v/>
      </c>
      <c r="BS34" s="58"/>
      <c r="BT34" s="58"/>
      <c r="BU34" s="66" t="str">
        <f>IF(AU34="","",(BB34/1000/60)/((3.141592*POWER((AU34/2/1000),2))))</f>
        <v/>
      </c>
      <c r="BV34" s="68"/>
      <c r="BW34" s="55" t="str">
        <f>IF(BU34="","",IF(BU34&lt;2,"","×"))</f>
        <v/>
      </c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</row>
    <row r="35" spans="1:104" ht="6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2"/>
      <c r="AO35" s="90"/>
      <c r="AP35" s="82"/>
      <c r="AQ35" s="89"/>
      <c r="AR35" s="89"/>
      <c r="AS35" s="82"/>
      <c r="AT35" s="82"/>
      <c r="AU35" s="60"/>
      <c r="AV35" s="85"/>
      <c r="AW35" s="70"/>
      <c r="AX35" s="70"/>
      <c r="AY35" s="70"/>
      <c r="AZ35" s="70"/>
      <c r="BA35" s="70"/>
      <c r="BB35" s="61"/>
      <c r="BC35" s="61"/>
      <c r="BD35" s="59"/>
      <c r="BE35" s="59"/>
      <c r="BF35" s="59"/>
      <c r="BG35" s="59"/>
      <c r="BH35" s="59"/>
      <c r="BI35" s="97"/>
      <c r="BJ35" s="97"/>
      <c r="BK35" s="97"/>
      <c r="BL35" s="96"/>
      <c r="BM35" s="96"/>
      <c r="BN35" s="96"/>
      <c r="BO35" s="97"/>
      <c r="BP35" s="97"/>
      <c r="BQ35" s="97"/>
      <c r="BR35" s="59"/>
      <c r="BS35" s="59"/>
      <c r="BT35" s="59"/>
      <c r="BU35" s="70"/>
      <c r="BV35" s="94"/>
      <c r="BW35" s="55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</row>
    <row r="36" spans="1:104" ht="7.3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2"/>
      <c r="AO36" s="90"/>
      <c r="AP36" s="82"/>
      <c r="AQ36" s="89"/>
      <c r="AR36" s="89"/>
      <c r="AS36" s="82"/>
      <c r="AT36" s="82"/>
      <c r="AU36" s="60"/>
      <c r="AV36" s="85"/>
      <c r="AW36" s="66"/>
      <c r="AX36" s="66"/>
      <c r="AY36" s="66"/>
      <c r="AZ36" s="66"/>
      <c r="BA36" s="66"/>
      <c r="BB36" s="60"/>
      <c r="BC36" s="60"/>
      <c r="BD36" s="58" t="str">
        <f>IF(BB36="","",BB36/60)</f>
        <v/>
      </c>
      <c r="BE36" s="58"/>
      <c r="BF36" s="58"/>
      <c r="BG36" s="58"/>
      <c r="BH36" s="58"/>
      <c r="BI36" s="92"/>
      <c r="BJ36" s="92"/>
      <c r="BK36" s="92"/>
      <c r="BL36" s="95"/>
      <c r="BM36" s="95"/>
      <c r="BN36" s="95"/>
      <c r="BO36" s="92" t="str">
        <f>IF(AU36="","",BI36+BL36)</f>
        <v/>
      </c>
      <c r="BP36" s="92"/>
      <c r="BQ36" s="92"/>
      <c r="BR36" s="58" t="str">
        <f>IF(AU36="","",(0.0126+(((0.01739-(0.1087*(AU36/1000)))/SQRT(BU36))))*(BO36/(AU36/1000))*(POWER(BU36,2)/(2*9.8)))</f>
        <v/>
      </c>
      <c r="BS36" s="58"/>
      <c r="BT36" s="58"/>
      <c r="BU36" s="66" t="str">
        <f>IF(AU36="","",(BB36/1000/60)/((3.141592*POWER((AU36/2/1000),2))))</f>
        <v/>
      </c>
      <c r="BV36" s="68"/>
      <c r="BW36" s="55" t="str">
        <f>IF(BU36="","",IF(BU36&lt;2,"","×"))</f>
        <v/>
      </c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</row>
    <row r="37" spans="1:104" ht="7.3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2"/>
      <c r="AO37" s="90"/>
      <c r="AP37" s="82"/>
      <c r="AQ37" s="89"/>
      <c r="AR37" s="89"/>
      <c r="AS37" s="82"/>
      <c r="AT37" s="82"/>
      <c r="AU37" s="60"/>
      <c r="AV37" s="85"/>
      <c r="AW37" s="70"/>
      <c r="AX37" s="70"/>
      <c r="AY37" s="70"/>
      <c r="AZ37" s="70"/>
      <c r="BA37" s="70"/>
      <c r="BB37" s="61"/>
      <c r="BC37" s="61"/>
      <c r="BD37" s="59"/>
      <c r="BE37" s="59"/>
      <c r="BF37" s="59"/>
      <c r="BG37" s="59"/>
      <c r="BH37" s="59"/>
      <c r="BI37" s="97"/>
      <c r="BJ37" s="97"/>
      <c r="BK37" s="97"/>
      <c r="BL37" s="96"/>
      <c r="BM37" s="96"/>
      <c r="BN37" s="96"/>
      <c r="BO37" s="97"/>
      <c r="BP37" s="97"/>
      <c r="BQ37" s="97"/>
      <c r="BR37" s="59"/>
      <c r="BS37" s="59"/>
      <c r="BT37" s="59"/>
      <c r="BU37" s="70"/>
      <c r="BV37" s="94"/>
      <c r="BW37" s="55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</row>
    <row r="38" spans="1:104" ht="7.35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2"/>
      <c r="AO38" s="90"/>
      <c r="AP38" s="82"/>
      <c r="AQ38" s="89" t="s">
        <v>144</v>
      </c>
      <c r="AR38" s="89"/>
      <c r="AS38" s="82"/>
      <c r="AT38" s="82"/>
      <c r="AU38" s="60"/>
      <c r="AV38" s="85"/>
      <c r="AW38" s="66"/>
      <c r="AX38" s="66"/>
      <c r="AY38" s="66"/>
      <c r="AZ38" s="66"/>
      <c r="BA38" s="66"/>
      <c r="BB38" s="60"/>
      <c r="BC38" s="60"/>
      <c r="BD38" s="58" t="str">
        <f>IF(BB38="","",BB38/60)</f>
        <v/>
      </c>
      <c r="BE38" s="58"/>
      <c r="BF38" s="58"/>
      <c r="BG38" s="58"/>
      <c r="BH38" s="58"/>
      <c r="BI38" s="60"/>
      <c r="BJ38" s="60"/>
      <c r="BK38" s="60"/>
      <c r="BL38" s="58"/>
      <c r="BM38" s="58"/>
      <c r="BN38" s="58"/>
      <c r="BO38" s="60" t="str">
        <f>IF(AU38="","",BI38+BL38)</f>
        <v/>
      </c>
      <c r="BP38" s="60"/>
      <c r="BQ38" s="60"/>
      <c r="BR38" s="58" t="str">
        <f>IF(AU38="","",(0.0126+(((0.01739-(0.1087*(AU38/1000)))/SQRT(BU38))))*(BO38/(AU38/1000))*(POWER(BU38,2)/(2*9.8)))</f>
        <v/>
      </c>
      <c r="BS38" s="58"/>
      <c r="BT38" s="58"/>
      <c r="BU38" s="66" t="str">
        <f>IF(AU38="","",(BB38/1000/60)/((3.141592*POWER((AU38/2/1000),2))))</f>
        <v/>
      </c>
      <c r="BV38" s="68"/>
      <c r="BW38" s="55" t="str">
        <f>IF(BU38="","",IF(BU38&lt;2,"","×"))</f>
        <v/>
      </c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</row>
    <row r="39" spans="1:104" ht="7.3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2"/>
      <c r="AO39" s="90"/>
      <c r="AP39" s="82"/>
      <c r="AQ39" s="89"/>
      <c r="AR39" s="89"/>
      <c r="AS39" s="82"/>
      <c r="AT39" s="82"/>
      <c r="AU39" s="60"/>
      <c r="AV39" s="85"/>
      <c r="AW39" s="70"/>
      <c r="AX39" s="70"/>
      <c r="AY39" s="70"/>
      <c r="AZ39" s="70"/>
      <c r="BA39" s="70"/>
      <c r="BB39" s="61"/>
      <c r="BC39" s="61"/>
      <c r="BD39" s="59"/>
      <c r="BE39" s="59"/>
      <c r="BF39" s="59"/>
      <c r="BG39" s="59"/>
      <c r="BH39" s="59"/>
      <c r="BI39" s="61"/>
      <c r="BJ39" s="61"/>
      <c r="BK39" s="61"/>
      <c r="BL39" s="59"/>
      <c r="BM39" s="59"/>
      <c r="BN39" s="59"/>
      <c r="BO39" s="61"/>
      <c r="BP39" s="61"/>
      <c r="BQ39" s="61"/>
      <c r="BR39" s="59"/>
      <c r="BS39" s="59"/>
      <c r="BT39" s="59"/>
      <c r="BU39" s="70"/>
      <c r="BV39" s="94"/>
      <c r="BW39" s="55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</row>
    <row r="40" spans="1:104" ht="7.3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2"/>
      <c r="AO40" s="90"/>
      <c r="AP40" s="82"/>
      <c r="AQ40" s="89" t="s">
        <v>144</v>
      </c>
      <c r="AR40" s="89"/>
      <c r="AS40" s="82"/>
      <c r="AT40" s="82"/>
      <c r="AU40" s="60"/>
      <c r="AV40" s="85"/>
      <c r="AW40" s="66"/>
      <c r="AX40" s="66"/>
      <c r="AY40" s="66"/>
      <c r="AZ40" s="66"/>
      <c r="BA40" s="66"/>
      <c r="BB40" s="60"/>
      <c r="BC40" s="60"/>
      <c r="BD40" s="58" t="str">
        <f>IF(BB40="","",BB40/60)</f>
        <v/>
      </c>
      <c r="BE40" s="58"/>
      <c r="BF40" s="58"/>
      <c r="BG40" s="58"/>
      <c r="BH40" s="58"/>
      <c r="BI40" s="60"/>
      <c r="BJ40" s="60"/>
      <c r="BK40" s="60"/>
      <c r="BL40" s="58"/>
      <c r="BM40" s="58"/>
      <c r="BN40" s="58"/>
      <c r="BO40" s="60" t="str">
        <f>IF(AU40="","",BI40+BL40)</f>
        <v/>
      </c>
      <c r="BP40" s="60"/>
      <c r="BQ40" s="60"/>
      <c r="BR40" s="58" t="str">
        <f>IF(AU40="","",(0.0126+(((0.01739-(0.1087*(AU40/1000)))/SQRT(BU40))))*(BO40/(AU40/1000))*(POWER(BU40,2)/(2*9.8)))</f>
        <v/>
      </c>
      <c r="BS40" s="58"/>
      <c r="BT40" s="58"/>
      <c r="BU40" s="68" t="str">
        <f>IF(AU40="","",(BB40/1000/60)/((3.141592*POWER((AU40/2/1000),2))))</f>
        <v/>
      </c>
      <c r="BV40" s="69"/>
      <c r="BW40" s="55" t="str">
        <f>IF(BU40="","",IF(BU40&lt;2,"","×"))</f>
        <v/>
      </c>
    </row>
    <row r="41" spans="1:104" ht="7.3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2"/>
      <c r="AO41" s="90"/>
      <c r="AP41" s="82"/>
      <c r="AQ41" s="89"/>
      <c r="AR41" s="89"/>
      <c r="AS41" s="82"/>
      <c r="AT41" s="82"/>
      <c r="AU41" s="60"/>
      <c r="AV41" s="85"/>
      <c r="AW41" s="70"/>
      <c r="AX41" s="70"/>
      <c r="AY41" s="70"/>
      <c r="AZ41" s="70"/>
      <c r="BA41" s="70"/>
      <c r="BB41" s="61"/>
      <c r="BC41" s="61"/>
      <c r="BD41" s="59"/>
      <c r="BE41" s="59"/>
      <c r="BF41" s="59"/>
      <c r="BG41" s="59"/>
      <c r="BH41" s="59"/>
      <c r="BI41" s="61"/>
      <c r="BJ41" s="61"/>
      <c r="BK41" s="61"/>
      <c r="BL41" s="59"/>
      <c r="BM41" s="59"/>
      <c r="BN41" s="59"/>
      <c r="BO41" s="61"/>
      <c r="BP41" s="61"/>
      <c r="BQ41" s="61"/>
      <c r="BR41" s="59"/>
      <c r="BS41" s="59"/>
      <c r="BT41" s="59"/>
      <c r="BU41" s="68"/>
      <c r="BV41" s="69"/>
      <c r="BW41" s="55"/>
    </row>
    <row r="42" spans="1:104" ht="7.3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2"/>
      <c r="AO42" s="90"/>
      <c r="AP42" s="82"/>
      <c r="AQ42" s="89" t="s">
        <v>144</v>
      </c>
      <c r="AR42" s="89"/>
      <c r="AS42" s="82"/>
      <c r="AT42" s="82"/>
      <c r="AU42" s="60"/>
      <c r="AV42" s="85"/>
      <c r="AW42" s="66"/>
      <c r="AX42" s="66"/>
      <c r="AY42" s="66"/>
      <c r="AZ42" s="66"/>
      <c r="BA42" s="66"/>
      <c r="BB42" s="60"/>
      <c r="BC42" s="60"/>
      <c r="BD42" s="58" t="str">
        <f>IF(BB42="","",BB42/60)</f>
        <v/>
      </c>
      <c r="BE42" s="58"/>
      <c r="BF42" s="58"/>
      <c r="BG42" s="58"/>
      <c r="BH42" s="58"/>
      <c r="BI42" s="60"/>
      <c r="BJ42" s="60"/>
      <c r="BK42" s="60"/>
      <c r="BL42" s="58"/>
      <c r="BM42" s="58"/>
      <c r="BN42" s="58"/>
      <c r="BO42" s="60" t="str">
        <f>IF(AU42="","",BI42+BL42)</f>
        <v/>
      </c>
      <c r="BP42" s="60"/>
      <c r="BQ42" s="60"/>
      <c r="BR42" s="58" t="str">
        <f>IF(AU42="","",(0.0126+(((0.01739-(0.1087*(AU42/1000)))/SQRT(BU42))))*(BO42/(AU42/1000))*(POWER(BU42,2)/(2*9.8)))</f>
        <v/>
      </c>
      <c r="BS42" s="58"/>
      <c r="BT42" s="58"/>
      <c r="BU42" s="68" t="str">
        <f>IF(AU42="","",(BB42/1000/60)/((3.141592*POWER((AU42/2/1000),2))))</f>
        <v/>
      </c>
      <c r="BV42" s="69"/>
      <c r="BW42" s="55" t="str">
        <f>IF(BU42="","",IF(BU42&lt;2,"","×"))</f>
        <v/>
      </c>
    </row>
    <row r="43" spans="1:104" ht="7.3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2"/>
      <c r="AO43" s="90"/>
      <c r="AP43" s="82"/>
      <c r="AQ43" s="89"/>
      <c r="AR43" s="89"/>
      <c r="AS43" s="82"/>
      <c r="AT43" s="82"/>
      <c r="AU43" s="60"/>
      <c r="AV43" s="85"/>
      <c r="AW43" s="70"/>
      <c r="AX43" s="70"/>
      <c r="AY43" s="70"/>
      <c r="AZ43" s="70"/>
      <c r="BA43" s="70"/>
      <c r="BB43" s="61"/>
      <c r="BC43" s="61"/>
      <c r="BD43" s="59"/>
      <c r="BE43" s="59"/>
      <c r="BF43" s="59"/>
      <c r="BG43" s="59"/>
      <c r="BH43" s="59"/>
      <c r="BI43" s="61"/>
      <c r="BJ43" s="61"/>
      <c r="BK43" s="61"/>
      <c r="BL43" s="59"/>
      <c r="BM43" s="59"/>
      <c r="BN43" s="59"/>
      <c r="BO43" s="61"/>
      <c r="BP43" s="61"/>
      <c r="BQ43" s="61"/>
      <c r="BR43" s="59"/>
      <c r="BS43" s="59"/>
      <c r="BT43" s="59"/>
      <c r="BU43" s="68"/>
      <c r="BV43" s="69"/>
      <c r="BW43" s="55"/>
    </row>
    <row r="44" spans="1:104" ht="7.3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2"/>
      <c r="AO44" s="90"/>
      <c r="AP44" s="82"/>
      <c r="AQ44" s="89" t="s">
        <v>144</v>
      </c>
      <c r="AR44" s="89"/>
      <c r="AS44" s="82"/>
      <c r="AT44" s="82"/>
      <c r="AU44" s="60"/>
      <c r="AV44" s="85"/>
      <c r="AW44" s="66"/>
      <c r="AX44" s="66"/>
      <c r="AY44" s="66"/>
      <c r="AZ44" s="66"/>
      <c r="BA44" s="66"/>
      <c r="BB44" s="60"/>
      <c r="BC44" s="60"/>
      <c r="BD44" s="58" t="str">
        <f>IF(BB44="","",BB44/60)</f>
        <v/>
      </c>
      <c r="BE44" s="58"/>
      <c r="BF44" s="58"/>
      <c r="BG44" s="58"/>
      <c r="BH44" s="58"/>
      <c r="BI44" s="60"/>
      <c r="BJ44" s="60"/>
      <c r="BK44" s="60"/>
      <c r="BL44" s="58"/>
      <c r="BM44" s="58"/>
      <c r="BN44" s="58"/>
      <c r="BO44" s="60" t="str">
        <f>IF(AU44="","",BI44+BL44)</f>
        <v/>
      </c>
      <c r="BP44" s="60"/>
      <c r="BQ44" s="60"/>
      <c r="BR44" s="58" t="str">
        <f>IF(AU44="","",(0.0126+(((0.01739-(0.1087*(AU44/1000)))/SQRT(BU44))))*(BO44/(AU44/1000))*(POWER(BU44,2)/(2*9.8)))</f>
        <v/>
      </c>
      <c r="BS44" s="58"/>
      <c r="BT44" s="58"/>
      <c r="BU44" s="68" t="str">
        <f>IF(AU44="","",(BB44/1000/60)/((3.141592*POWER((AU44/2/1000),2))))</f>
        <v/>
      </c>
      <c r="BV44" s="69"/>
      <c r="BW44" s="55" t="str">
        <f>IF(BU44="","",IF(BU44&lt;2,"","×"))</f>
        <v/>
      </c>
    </row>
    <row r="45" spans="1:104" ht="7.3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2"/>
      <c r="AO45" s="90"/>
      <c r="AP45" s="82"/>
      <c r="AQ45" s="89"/>
      <c r="AR45" s="89"/>
      <c r="AS45" s="82"/>
      <c r="AT45" s="82"/>
      <c r="AU45" s="60"/>
      <c r="AV45" s="85"/>
      <c r="AW45" s="70"/>
      <c r="AX45" s="70"/>
      <c r="AY45" s="70"/>
      <c r="AZ45" s="70"/>
      <c r="BA45" s="70"/>
      <c r="BB45" s="61"/>
      <c r="BC45" s="61"/>
      <c r="BD45" s="59"/>
      <c r="BE45" s="59"/>
      <c r="BF45" s="59"/>
      <c r="BG45" s="59"/>
      <c r="BH45" s="59"/>
      <c r="BI45" s="61"/>
      <c r="BJ45" s="61"/>
      <c r="BK45" s="61"/>
      <c r="BL45" s="59"/>
      <c r="BM45" s="59"/>
      <c r="BN45" s="59"/>
      <c r="BO45" s="61"/>
      <c r="BP45" s="61"/>
      <c r="BQ45" s="61"/>
      <c r="BR45" s="59"/>
      <c r="BS45" s="59"/>
      <c r="BT45" s="59"/>
      <c r="BU45" s="68"/>
      <c r="BV45" s="69"/>
      <c r="BW45" s="55"/>
    </row>
    <row r="46" spans="1:104" ht="7.3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2"/>
      <c r="AO46" s="90"/>
      <c r="AP46" s="82"/>
      <c r="AQ46" s="89" t="s">
        <v>144</v>
      </c>
      <c r="AR46" s="89"/>
      <c r="AS46" s="82"/>
      <c r="AT46" s="82"/>
      <c r="AU46" s="60"/>
      <c r="AV46" s="85"/>
      <c r="AW46" s="66"/>
      <c r="AX46" s="66"/>
      <c r="AY46" s="66"/>
      <c r="AZ46" s="66"/>
      <c r="BA46" s="66"/>
      <c r="BB46" s="60"/>
      <c r="BC46" s="60"/>
      <c r="BD46" s="58" t="str">
        <f>IF(BB46="","",BB46/60)</f>
        <v/>
      </c>
      <c r="BE46" s="58"/>
      <c r="BF46" s="58"/>
      <c r="BG46" s="58"/>
      <c r="BH46" s="58"/>
      <c r="BI46" s="60"/>
      <c r="BJ46" s="60"/>
      <c r="BK46" s="60"/>
      <c r="BL46" s="58"/>
      <c r="BM46" s="58"/>
      <c r="BN46" s="58"/>
      <c r="BO46" s="60" t="str">
        <f>IF(AU46="","",BI46+BL46)</f>
        <v/>
      </c>
      <c r="BP46" s="60"/>
      <c r="BQ46" s="60"/>
      <c r="BR46" s="58" t="str">
        <f>IF(AU46="","",(0.0126+(((0.01739-(0.1087*(AU46/1000)))/SQRT(BU46))))*(BO46/(AU46/1000))*(POWER(BU46,2)/(2*9.8)))</f>
        <v/>
      </c>
      <c r="BS46" s="58"/>
      <c r="BT46" s="58"/>
      <c r="BU46" s="68" t="str">
        <f>IF(AU46="","",(BB46/1000/60)/((3.141592*POWER((AU46/2/1000),2))))</f>
        <v/>
      </c>
      <c r="BV46" s="69"/>
      <c r="BW46" s="55" t="str">
        <f>IF(BU46="","",IF(BU46&lt;2,"","×"))</f>
        <v/>
      </c>
    </row>
    <row r="47" spans="1:104" ht="7.3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2"/>
      <c r="AO47" s="90"/>
      <c r="AP47" s="82"/>
      <c r="AQ47" s="89"/>
      <c r="AR47" s="89"/>
      <c r="AS47" s="82"/>
      <c r="AT47" s="82"/>
      <c r="AU47" s="60"/>
      <c r="AV47" s="85"/>
      <c r="AW47" s="70"/>
      <c r="AX47" s="70"/>
      <c r="AY47" s="70"/>
      <c r="AZ47" s="70"/>
      <c r="BA47" s="70"/>
      <c r="BB47" s="61"/>
      <c r="BC47" s="61"/>
      <c r="BD47" s="59"/>
      <c r="BE47" s="59"/>
      <c r="BF47" s="59"/>
      <c r="BG47" s="59"/>
      <c r="BH47" s="59"/>
      <c r="BI47" s="61"/>
      <c r="BJ47" s="61"/>
      <c r="BK47" s="61"/>
      <c r="BL47" s="59"/>
      <c r="BM47" s="59"/>
      <c r="BN47" s="59"/>
      <c r="BO47" s="61"/>
      <c r="BP47" s="61"/>
      <c r="BQ47" s="61"/>
      <c r="BR47" s="59"/>
      <c r="BS47" s="59"/>
      <c r="BT47" s="59"/>
      <c r="BU47" s="68"/>
      <c r="BV47" s="69"/>
      <c r="BW47" s="55"/>
    </row>
    <row r="48" spans="1:104" ht="7.3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2"/>
      <c r="AO48" s="90"/>
      <c r="AP48" s="82"/>
      <c r="AQ48" s="89" t="s">
        <v>144</v>
      </c>
      <c r="AR48" s="89"/>
      <c r="AS48" s="82"/>
      <c r="AT48" s="82"/>
      <c r="AU48" s="60"/>
      <c r="AV48" s="85"/>
      <c r="AW48" s="66"/>
      <c r="AX48" s="66"/>
      <c r="AY48" s="66"/>
      <c r="AZ48" s="66"/>
      <c r="BA48" s="66"/>
      <c r="BB48" s="60"/>
      <c r="BC48" s="60"/>
      <c r="BD48" s="58" t="str">
        <f>IF(BB48="","",BB48/60)</f>
        <v/>
      </c>
      <c r="BE48" s="58"/>
      <c r="BF48" s="58"/>
      <c r="BG48" s="58"/>
      <c r="BH48" s="58"/>
      <c r="BI48" s="60"/>
      <c r="BJ48" s="60"/>
      <c r="BK48" s="60"/>
      <c r="BL48" s="58"/>
      <c r="BM48" s="58"/>
      <c r="BN48" s="58"/>
      <c r="BO48" s="60" t="str">
        <f>IF(AU48="","",BI48+BL48)</f>
        <v/>
      </c>
      <c r="BP48" s="60"/>
      <c r="BQ48" s="60"/>
      <c r="BR48" s="58" t="str">
        <f>IF(AU48="","",(0.0126+(((0.01739-(0.1087*(AU48/1000)))/SQRT(BU48))))*(BO48/(AU48/1000))*(POWER(BU48,2)/(2*9.8)))</f>
        <v/>
      </c>
      <c r="BS48" s="58"/>
      <c r="BT48" s="58"/>
      <c r="BU48" s="68" t="str">
        <f>IF(AU48="","",(BB48/1000/60)/((3.141592*POWER((AU48/2/1000),2))))</f>
        <v/>
      </c>
      <c r="BV48" s="69"/>
      <c r="BW48" s="55" t="str">
        <f>IF(BU48="","",IF(BU48&lt;2,"","×"))</f>
        <v/>
      </c>
    </row>
    <row r="49" spans="1:75" ht="7.3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2"/>
      <c r="AO49" s="90"/>
      <c r="AP49" s="82"/>
      <c r="AQ49" s="89"/>
      <c r="AR49" s="89"/>
      <c r="AS49" s="82"/>
      <c r="AT49" s="82"/>
      <c r="AU49" s="60"/>
      <c r="AV49" s="85"/>
      <c r="AW49" s="70"/>
      <c r="AX49" s="70"/>
      <c r="AY49" s="70"/>
      <c r="AZ49" s="70"/>
      <c r="BA49" s="70"/>
      <c r="BB49" s="61"/>
      <c r="BC49" s="61"/>
      <c r="BD49" s="59"/>
      <c r="BE49" s="59"/>
      <c r="BF49" s="59"/>
      <c r="BG49" s="59"/>
      <c r="BH49" s="59"/>
      <c r="BI49" s="61"/>
      <c r="BJ49" s="61"/>
      <c r="BK49" s="61"/>
      <c r="BL49" s="59"/>
      <c r="BM49" s="59"/>
      <c r="BN49" s="59"/>
      <c r="BO49" s="61"/>
      <c r="BP49" s="61"/>
      <c r="BQ49" s="61"/>
      <c r="BR49" s="59"/>
      <c r="BS49" s="59"/>
      <c r="BT49" s="59"/>
      <c r="BU49" s="68"/>
      <c r="BV49" s="69"/>
      <c r="BW49" s="55"/>
    </row>
    <row r="50" spans="1:75" ht="7.3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2"/>
      <c r="AO50" s="90"/>
      <c r="AP50" s="82"/>
      <c r="AQ50" s="89" t="s">
        <v>144</v>
      </c>
      <c r="AR50" s="89"/>
      <c r="AS50" s="82"/>
      <c r="AT50" s="82"/>
      <c r="AU50" s="60"/>
      <c r="AV50" s="85"/>
      <c r="AW50" s="66"/>
      <c r="AX50" s="66"/>
      <c r="AY50" s="66"/>
      <c r="AZ50" s="66"/>
      <c r="BA50" s="66"/>
      <c r="BB50" s="60"/>
      <c r="BC50" s="60"/>
      <c r="BD50" s="58" t="str">
        <f>IF(BB50="","",BB50/60)</f>
        <v/>
      </c>
      <c r="BE50" s="58"/>
      <c r="BF50" s="58"/>
      <c r="BG50" s="58"/>
      <c r="BH50" s="58"/>
      <c r="BI50" s="60"/>
      <c r="BJ50" s="60"/>
      <c r="BK50" s="60"/>
      <c r="BL50" s="58"/>
      <c r="BM50" s="58"/>
      <c r="BN50" s="58"/>
      <c r="BO50" s="60" t="str">
        <f>IF(AU50="","",BI50+BL50)</f>
        <v/>
      </c>
      <c r="BP50" s="60"/>
      <c r="BQ50" s="60"/>
      <c r="BR50" s="58" t="str">
        <f>IF(AU50="","",(0.0126+(((0.01739-(0.1087*(AU50/1000)))/SQRT(BU50))))*(BO50/(AU50/1000))*(POWER(BU50,2)/(2*9.8)))</f>
        <v/>
      </c>
      <c r="BS50" s="58"/>
      <c r="BT50" s="58"/>
      <c r="BU50" s="68" t="str">
        <f>IF(AU50="","",(BB50/1000/60)/((3.141592*POWER((AU50/2/1000),2))))</f>
        <v/>
      </c>
      <c r="BV50" s="69"/>
      <c r="BW50" s="55" t="str">
        <f>IF(BU50="","",IF(BU50&lt;2,"","×"))</f>
        <v/>
      </c>
    </row>
    <row r="51" spans="1:75" ht="7.3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2"/>
      <c r="AO51" s="90"/>
      <c r="AP51" s="82"/>
      <c r="AQ51" s="89"/>
      <c r="AR51" s="89"/>
      <c r="AS51" s="82"/>
      <c r="AT51" s="82"/>
      <c r="AU51" s="60"/>
      <c r="AV51" s="85"/>
      <c r="AW51" s="70"/>
      <c r="AX51" s="70"/>
      <c r="AY51" s="70"/>
      <c r="AZ51" s="70"/>
      <c r="BA51" s="70"/>
      <c r="BB51" s="61"/>
      <c r="BC51" s="61"/>
      <c r="BD51" s="59"/>
      <c r="BE51" s="59"/>
      <c r="BF51" s="59"/>
      <c r="BG51" s="59"/>
      <c r="BH51" s="59"/>
      <c r="BI51" s="61"/>
      <c r="BJ51" s="61"/>
      <c r="BK51" s="61"/>
      <c r="BL51" s="59"/>
      <c r="BM51" s="59"/>
      <c r="BN51" s="59"/>
      <c r="BO51" s="61"/>
      <c r="BP51" s="61"/>
      <c r="BQ51" s="61"/>
      <c r="BR51" s="59"/>
      <c r="BS51" s="59"/>
      <c r="BT51" s="59"/>
      <c r="BU51" s="68"/>
      <c r="BV51" s="69"/>
      <c r="BW51" s="55"/>
    </row>
    <row r="52" spans="1:75" ht="7.3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2"/>
      <c r="AO52" s="90"/>
      <c r="AP52" s="82"/>
      <c r="AQ52" s="89" t="s">
        <v>144</v>
      </c>
      <c r="AR52" s="89"/>
      <c r="AS52" s="82"/>
      <c r="AT52" s="82"/>
      <c r="AU52" s="60"/>
      <c r="AV52" s="85"/>
      <c r="AW52" s="66"/>
      <c r="AX52" s="66"/>
      <c r="AY52" s="66"/>
      <c r="AZ52" s="66"/>
      <c r="BA52" s="66"/>
      <c r="BB52" s="60"/>
      <c r="BC52" s="60"/>
      <c r="BD52" s="58" t="str">
        <f>IF(BB52="","",BB52/60)</f>
        <v/>
      </c>
      <c r="BE52" s="58"/>
      <c r="BF52" s="58"/>
      <c r="BG52" s="58"/>
      <c r="BH52" s="58"/>
      <c r="BI52" s="60"/>
      <c r="BJ52" s="60"/>
      <c r="BK52" s="60"/>
      <c r="BL52" s="58"/>
      <c r="BM52" s="58"/>
      <c r="BN52" s="58"/>
      <c r="BO52" s="60" t="str">
        <f>IF(AU52="","",BI52+BL52)</f>
        <v/>
      </c>
      <c r="BP52" s="60"/>
      <c r="BQ52" s="60"/>
      <c r="BR52" s="58" t="str">
        <f>IF(AU52="","",(0.0126+(((0.01739-(0.1087*(AU52/1000)))/SQRT(BU52))))*(BO52/(AU52/1000))*(POWER(BU52,2)/(2*9.8)))</f>
        <v/>
      </c>
      <c r="BS52" s="58"/>
      <c r="BT52" s="58"/>
      <c r="BU52" s="68" t="str">
        <f>IF(AU52="","",(BB52/1000/60)/((3.141592*POWER((AU52/2/1000),2))))</f>
        <v/>
      </c>
      <c r="BV52" s="69"/>
      <c r="BW52" s="55" t="str">
        <f>IF(BU52="","",IF(BU52&lt;2,"","×"))</f>
        <v/>
      </c>
    </row>
    <row r="53" spans="1:75" ht="7.3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2"/>
      <c r="AO53" s="90"/>
      <c r="AP53" s="82"/>
      <c r="AQ53" s="89"/>
      <c r="AR53" s="89"/>
      <c r="AS53" s="82"/>
      <c r="AT53" s="82"/>
      <c r="AU53" s="60"/>
      <c r="AV53" s="85"/>
      <c r="AW53" s="70"/>
      <c r="AX53" s="70"/>
      <c r="AY53" s="70"/>
      <c r="AZ53" s="70"/>
      <c r="BA53" s="70"/>
      <c r="BB53" s="61"/>
      <c r="BC53" s="61"/>
      <c r="BD53" s="59"/>
      <c r="BE53" s="59"/>
      <c r="BF53" s="59"/>
      <c r="BG53" s="59"/>
      <c r="BH53" s="59"/>
      <c r="BI53" s="61"/>
      <c r="BJ53" s="61"/>
      <c r="BK53" s="61"/>
      <c r="BL53" s="59"/>
      <c r="BM53" s="59"/>
      <c r="BN53" s="59"/>
      <c r="BO53" s="61"/>
      <c r="BP53" s="61"/>
      <c r="BQ53" s="61"/>
      <c r="BR53" s="59"/>
      <c r="BS53" s="59"/>
      <c r="BT53" s="59"/>
      <c r="BU53" s="68"/>
      <c r="BV53" s="69"/>
      <c r="BW53" s="55"/>
    </row>
    <row r="54" spans="1:75" ht="7.3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2"/>
      <c r="AO54" s="90"/>
      <c r="AP54" s="82"/>
      <c r="AQ54" s="89" t="s">
        <v>144</v>
      </c>
      <c r="AR54" s="89"/>
      <c r="AS54" s="82"/>
      <c r="AT54" s="82"/>
      <c r="AU54" s="60"/>
      <c r="AV54" s="85"/>
      <c r="AW54" s="66"/>
      <c r="AX54" s="66"/>
      <c r="AY54" s="66"/>
      <c r="AZ54" s="66"/>
      <c r="BA54" s="66"/>
      <c r="BB54" s="60"/>
      <c r="BC54" s="60"/>
      <c r="BD54" s="58" t="str">
        <f>IF(BB54="","",BB54/60)</f>
        <v/>
      </c>
      <c r="BE54" s="58"/>
      <c r="BF54" s="58"/>
      <c r="BG54" s="58"/>
      <c r="BH54" s="58"/>
      <c r="BI54" s="60"/>
      <c r="BJ54" s="60"/>
      <c r="BK54" s="60"/>
      <c r="BL54" s="58"/>
      <c r="BM54" s="58"/>
      <c r="BN54" s="58"/>
      <c r="BO54" s="60" t="str">
        <f>IF(AU54="","",BI54+BL54)</f>
        <v/>
      </c>
      <c r="BP54" s="60"/>
      <c r="BQ54" s="60"/>
      <c r="BR54" s="58" t="str">
        <f>IF(AU54="","",(0.0126+(((0.01739-(0.1087*(AU54/1000)))/SQRT(BU54))))*(BO54/(AU54/1000))*(POWER(BU54,2)/(2*9.8)))</f>
        <v/>
      </c>
      <c r="BS54" s="58"/>
      <c r="BT54" s="58"/>
      <c r="BU54" s="68" t="str">
        <f>IF(AU54="","",(BB54/1000/60)/((3.141592*POWER((AU54/2/1000),2))))</f>
        <v/>
      </c>
      <c r="BV54" s="69"/>
      <c r="BW54" s="55" t="str">
        <f>IF(BU54="","",IF(BU54&lt;2,"","×"))</f>
        <v/>
      </c>
    </row>
    <row r="55" spans="1:75" ht="7.3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2"/>
      <c r="AO55" s="90"/>
      <c r="AP55" s="82"/>
      <c r="AQ55" s="89"/>
      <c r="AR55" s="89"/>
      <c r="AS55" s="82"/>
      <c r="AT55" s="82"/>
      <c r="AU55" s="60"/>
      <c r="AV55" s="85"/>
      <c r="AW55" s="70"/>
      <c r="AX55" s="70"/>
      <c r="AY55" s="70"/>
      <c r="AZ55" s="70"/>
      <c r="BA55" s="70"/>
      <c r="BB55" s="61"/>
      <c r="BC55" s="61"/>
      <c r="BD55" s="59"/>
      <c r="BE55" s="59"/>
      <c r="BF55" s="59"/>
      <c r="BG55" s="59"/>
      <c r="BH55" s="59"/>
      <c r="BI55" s="61"/>
      <c r="BJ55" s="61"/>
      <c r="BK55" s="61"/>
      <c r="BL55" s="59"/>
      <c r="BM55" s="59"/>
      <c r="BN55" s="59"/>
      <c r="BO55" s="61"/>
      <c r="BP55" s="61"/>
      <c r="BQ55" s="61"/>
      <c r="BR55" s="59"/>
      <c r="BS55" s="59"/>
      <c r="BT55" s="59"/>
      <c r="BU55" s="68"/>
      <c r="BV55" s="69"/>
      <c r="BW55" s="55"/>
    </row>
    <row r="56" spans="1:75" ht="7.3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2"/>
      <c r="AO56" s="90"/>
      <c r="AP56" s="82"/>
      <c r="AQ56" s="89" t="s">
        <v>144</v>
      </c>
      <c r="AR56" s="89"/>
      <c r="AS56" s="82"/>
      <c r="AT56" s="82"/>
      <c r="AU56" s="60"/>
      <c r="AV56" s="85"/>
      <c r="AW56" s="66"/>
      <c r="AX56" s="66"/>
      <c r="AY56" s="66"/>
      <c r="AZ56" s="66"/>
      <c r="BA56" s="66"/>
      <c r="BB56" s="60"/>
      <c r="BC56" s="60"/>
      <c r="BD56" s="58" t="str">
        <f>IF(BB56="","",BB56/60)</f>
        <v/>
      </c>
      <c r="BE56" s="58"/>
      <c r="BF56" s="58"/>
      <c r="BG56" s="58"/>
      <c r="BH56" s="58"/>
      <c r="BI56" s="60"/>
      <c r="BJ56" s="60"/>
      <c r="BK56" s="60"/>
      <c r="BL56" s="58"/>
      <c r="BM56" s="58"/>
      <c r="BN56" s="58"/>
      <c r="BO56" s="60" t="str">
        <f>IF(AU56="","",BI56+BL56)</f>
        <v/>
      </c>
      <c r="BP56" s="60"/>
      <c r="BQ56" s="60"/>
      <c r="BR56" s="58" t="str">
        <f>IF(AU56="","",(0.0126+(((0.01739-(0.1087*(AU56/1000)))/SQRT(BU56))))*(BO56/(AU56/1000))*(POWER(BU56,2)/(2*9.8)))</f>
        <v/>
      </c>
      <c r="BS56" s="58"/>
      <c r="BT56" s="58"/>
      <c r="BU56" s="68" t="str">
        <f>IF(AU56="","",(BB56/1000/60)/((3.141592*POWER((AU56/2/1000),2))))</f>
        <v/>
      </c>
      <c r="BV56" s="69"/>
      <c r="BW56" s="55" t="str">
        <f>IF(BU56="","",IF(BU56&lt;2,"","×"))</f>
        <v/>
      </c>
    </row>
    <row r="57" spans="1:75" ht="7.3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2"/>
      <c r="AO57" s="90"/>
      <c r="AP57" s="82"/>
      <c r="AQ57" s="89"/>
      <c r="AR57" s="89"/>
      <c r="AS57" s="82"/>
      <c r="AT57" s="82"/>
      <c r="AU57" s="60"/>
      <c r="AV57" s="85"/>
      <c r="AW57" s="70"/>
      <c r="AX57" s="70"/>
      <c r="AY57" s="70"/>
      <c r="AZ57" s="70"/>
      <c r="BA57" s="70"/>
      <c r="BB57" s="61"/>
      <c r="BC57" s="61"/>
      <c r="BD57" s="59"/>
      <c r="BE57" s="59"/>
      <c r="BF57" s="59"/>
      <c r="BG57" s="59"/>
      <c r="BH57" s="59"/>
      <c r="BI57" s="61"/>
      <c r="BJ57" s="61"/>
      <c r="BK57" s="61"/>
      <c r="BL57" s="59"/>
      <c r="BM57" s="59"/>
      <c r="BN57" s="59"/>
      <c r="BO57" s="61"/>
      <c r="BP57" s="61"/>
      <c r="BQ57" s="61"/>
      <c r="BR57" s="59"/>
      <c r="BS57" s="59"/>
      <c r="BT57" s="59"/>
      <c r="BU57" s="68"/>
      <c r="BV57" s="69"/>
      <c r="BW57" s="55"/>
    </row>
    <row r="58" spans="1:75" ht="7.35" customHeight="1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2"/>
      <c r="AO58" s="90"/>
      <c r="AP58" s="82"/>
      <c r="AQ58" s="89" t="s">
        <v>144</v>
      </c>
      <c r="AR58" s="89"/>
      <c r="AS58" s="82"/>
      <c r="AT58" s="82"/>
      <c r="AU58" s="60"/>
      <c r="AV58" s="85"/>
      <c r="AW58" s="66"/>
      <c r="AX58" s="66"/>
      <c r="AY58" s="66"/>
      <c r="AZ58" s="66"/>
      <c r="BA58" s="66"/>
      <c r="BB58" s="60"/>
      <c r="BC58" s="60"/>
      <c r="BD58" s="58" t="str">
        <f>IF(BB58="","",BB58/60)</f>
        <v/>
      </c>
      <c r="BE58" s="58"/>
      <c r="BF58" s="58"/>
      <c r="BG58" s="58"/>
      <c r="BH58" s="58"/>
      <c r="BI58" s="60"/>
      <c r="BJ58" s="60"/>
      <c r="BK58" s="60"/>
      <c r="BL58" s="58"/>
      <c r="BM58" s="58"/>
      <c r="BN58" s="58"/>
      <c r="BO58" s="60" t="str">
        <f>IF(AU58="","",BI58+BL58)</f>
        <v/>
      </c>
      <c r="BP58" s="60"/>
      <c r="BQ58" s="60"/>
      <c r="BR58" s="58" t="str">
        <f>IF(AU58="","",(0.0126+(((0.01739-(0.1087*(AU58/1000)))/SQRT(BU58))))*(BO58/(AU58/1000))*(POWER(BU58,2)/(2*9.8)))</f>
        <v/>
      </c>
      <c r="BS58" s="58"/>
      <c r="BT58" s="58"/>
      <c r="BU58" s="68" t="str">
        <f>IF(AU58="","",(BB58/1000/60)/((3.141592*POWER((AU58/2/1000),2))))</f>
        <v/>
      </c>
      <c r="BV58" s="69"/>
      <c r="BW58" s="55" t="str">
        <f>IF(BU58="","",IF(BU58&lt;2,"","×"))</f>
        <v/>
      </c>
    </row>
    <row r="59" spans="1:75" ht="7.35" customHeight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2"/>
      <c r="AO59" s="90"/>
      <c r="AP59" s="82"/>
      <c r="AQ59" s="89"/>
      <c r="AR59" s="89"/>
      <c r="AS59" s="82"/>
      <c r="AT59" s="82"/>
      <c r="AU59" s="60"/>
      <c r="AV59" s="85"/>
      <c r="AW59" s="70"/>
      <c r="AX59" s="70"/>
      <c r="AY59" s="70"/>
      <c r="AZ59" s="70"/>
      <c r="BA59" s="70"/>
      <c r="BB59" s="61"/>
      <c r="BC59" s="61"/>
      <c r="BD59" s="59"/>
      <c r="BE59" s="59"/>
      <c r="BF59" s="59"/>
      <c r="BG59" s="59"/>
      <c r="BH59" s="59"/>
      <c r="BI59" s="61"/>
      <c r="BJ59" s="61"/>
      <c r="BK59" s="61"/>
      <c r="BL59" s="59"/>
      <c r="BM59" s="59"/>
      <c r="BN59" s="59"/>
      <c r="BO59" s="61"/>
      <c r="BP59" s="61"/>
      <c r="BQ59" s="61"/>
      <c r="BR59" s="59"/>
      <c r="BS59" s="59"/>
      <c r="BT59" s="59"/>
      <c r="BU59" s="68"/>
      <c r="BV59" s="69"/>
      <c r="BW59" s="55"/>
    </row>
    <row r="60" spans="1:75" ht="7.35" customHeight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2"/>
      <c r="AO60" s="90"/>
      <c r="AP60" s="82"/>
      <c r="AQ60" s="89" t="s">
        <v>144</v>
      </c>
      <c r="AR60" s="89"/>
      <c r="AS60" s="82"/>
      <c r="AT60" s="82"/>
      <c r="AU60" s="60"/>
      <c r="AV60" s="85"/>
      <c r="AW60" s="66"/>
      <c r="AX60" s="66"/>
      <c r="AY60" s="66"/>
      <c r="AZ60" s="66"/>
      <c r="BA60" s="66"/>
      <c r="BB60" s="60"/>
      <c r="BC60" s="60"/>
      <c r="BD60" s="58" t="str">
        <f>IF(BB60="","",BB60/60)</f>
        <v/>
      </c>
      <c r="BE60" s="58"/>
      <c r="BF60" s="58"/>
      <c r="BG60" s="58"/>
      <c r="BH60" s="58"/>
      <c r="BI60" s="60"/>
      <c r="BJ60" s="60"/>
      <c r="BK60" s="60"/>
      <c r="BL60" s="58"/>
      <c r="BM60" s="58"/>
      <c r="BN60" s="58"/>
      <c r="BO60" s="60" t="str">
        <f>IF(AU60="","",BI60+BL60)</f>
        <v/>
      </c>
      <c r="BP60" s="60"/>
      <c r="BQ60" s="60"/>
      <c r="BR60" s="58" t="str">
        <f>IF(AU60="","",(0.0126+(((0.01739-(0.1087*(AU60/1000)))/SQRT(BU60))))*(BO60/(AU60/1000))*(POWER(BU60,2)/(2*9.8)))</f>
        <v/>
      </c>
      <c r="BS60" s="58"/>
      <c r="BT60" s="58"/>
      <c r="BU60" s="68" t="str">
        <f>IF(AU60="","",(BB60/1000/60)/((3.141592*POWER((AU60/2/1000),2))))</f>
        <v/>
      </c>
      <c r="BV60" s="69"/>
      <c r="BW60" s="55" t="str">
        <f>IF(BU60="","",IF(BU60&lt;2,"","×"))</f>
        <v/>
      </c>
    </row>
    <row r="61" spans="1:75" ht="7.35" customHeight="1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2"/>
      <c r="AO61" s="90"/>
      <c r="AP61" s="82"/>
      <c r="AQ61" s="89"/>
      <c r="AR61" s="89"/>
      <c r="AS61" s="82"/>
      <c r="AT61" s="82"/>
      <c r="AU61" s="60"/>
      <c r="AV61" s="85"/>
      <c r="AW61" s="70"/>
      <c r="AX61" s="70"/>
      <c r="AY61" s="70"/>
      <c r="AZ61" s="70"/>
      <c r="BA61" s="70"/>
      <c r="BB61" s="61"/>
      <c r="BC61" s="61"/>
      <c r="BD61" s="59"/>
      <c r="BE61" s="59"/>
      <c r="BF61" s="59"/>
      <c r="BG61" s="59"/>
      <c r="BH61" s="59"/>
      <c r="BI61" s="61"/>
      <c r="BJ61" s="61"/>
      <c r="BK61" s="61"/>
      <c r="BL61" s="59"/>
      <c r="BM61" s="59"/>
      <c r="BN61" s="59"/>
      <c r="BO61" s="61"/>
      <c r="BP61" s="61"/>
      <c r="BQ61" s="61"/>
      <c r="BR61" s="59"/>
      <c r="BS61" s="59"/>
      <c r="BT61" s="59"/>
      <c r="BU61" s="68"/>
      <c r="BV61" s="69"/>
      <c r="BW61" s="55"/>
    </row>
    <row r="62" spans="1:75" ht="7.35" customHeight="1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2"/>
      <c r="AO62" s="90"/>
      <c r="AP62" s="82"/>
      <c r="AQ62" s="89" t="s">
        <v>144</v>
      </c>
      <c r="AR62" s="89"/>
      <c r="AS62" s="82"/>
      <c r="AT62" s="82"/>
      <c r="AU62" s="60"/>
      <c r="AV62" s="85"/>
      <c r="AW62" s="66"/>
      <c r="AX62" s="66"/>
      <c r="AY62" s="66"/>
      <c r="AZ62" s="66"/>
      <c r="BA62" s="66"/>
      <c r="BB62" s="60"/>
      <c r="BC62" s="60"/>
      <c r="BD62" s="58" t="str">
        <f>IF(BB62="","",BB62/60)</f>
        <v/>
      </c>
      <c r="BE62" s="58"/>
      <c r="BF62" s="58"/>
      <c r="BG62" s="58"/>
      <c r="BH62" s="58"/>
      <c r="BI62" s="60"/>
      <c r="BJ62" s="60"/>
      <c r="BK62" s="60"/>
      <c r="BL62" s="58"/>
      <c r="BM62" s="58"/>
      <c r="BN62" s="58"/>
      <c r="BO62" s="60" t="str">
        <f>IF(AU62="","",BI62+BL62)</f>
        <v/>
      </c>
      <c r="BP62" s="60"/>
      <c r="BQ62" s="60"/>
      <c r="BR62" s="58" t="str">
        <f>IF(AU62="","",(0.0126+(((0.01739-(0.1087*(AU62/1000)))/SQRT(BU62))))*(BO62/(AU62/1000))*(POWER(BU62,2)/(2*9.8)))</f>
        <v/>
      </c>
      <c r="BS62" s="58"/>
      <c r="BT62" s="58"/>
      <c r="BU62" s="68" t="str">
        <f>IF(AU62="","",(BB62/1000/60)/((3.141592*POWER((AU62/2/1000),2))))</f>
        <v/>
      </c>
      <c r="BV62" s="69"/>
      <c r="BW62" s="55" t="str">
        <f>IF(BU62="","",IF(BU62&lt;2,"","×"))</f>
        <v/>
      </c>
    </row>
    <row r="63" spans="1:75" ht="7.35" customHeight="1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2"/>
      <c r="AO63" s="90"/>
      <c r="AP63" s="82"/>
      <c r="AQ63" s="89"/>
      <c r="AR63" s="89"/>
      <c r="AS63" s="82"/>
      <c r="AT63" s="82"/>
      <c r="AU63" s="60"/>
      <c r="AV63" s="85"/>
      <c r="AW63" s="70"/>
      <c r="AX63" s="70"/>
      <c r="AY63" s="70"/>
      <c r="AZ63" s="70"/>
      <c r="BA63" s="70"/>
      <c r="BB63" s="61"/>
      <c r="BC63" s="61"/>
      <c r="BD63" s="59"/>
      <c r="BE63" s="59"/>
      <c r="BF63" s="59"/>
      <c r="BG63" s="59"/>
      <c r="BH63" s="59"/>
      <c r="BI63" s="61"/>
      <c r="BJ63" s="61"/>
      <c r="BK63" s="61"/>
      <c r="BL63" s="59"/>
      <c r="BM63" s="59"/>
      <c r="BN63" s="59"/>
      <c r="BO63" s="61"/>
      <c r="BP63" s="61"/>
      <c r="BQ63" s="61"/>
      <c r="BR63" s="59"/>
      <c r="BS63" s="59"/>
      <c r="BT63" s="59"/>
      <c r="BU63" s="68"/>
      <c r="BV63" s="69"/>
      <c r="BW63" s="55"/>
    </row>
    <row r="64" spans="1:75" ht="7.35" customHeight="1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2"/>
      <c r="AO64" s="90"/>
      <c r="AP64" s="82"/>
      <c r="AQ64" s="89" t="s">
        <v>144</v>
      </c>
      <c r="AR64" s="89"/>
      <c r="AS64" s="82"/>
      <c r="AT64" s="82"/>
      <c r="AU64" s="60"/>
      <c r="AV64" s="85"/>
      <c r="AW64" s="66"/>
      <c r="AX64" s="66"/>
      <c r="AY64" s="66"/>
      <c r="AZ64" s="66"/>
      <c r="BA64" s="66"/>
      <c r="BB64" s="60"/>
      <c r="BC64" s="60"/>
      <c r="BD64" s="58" t="str">
        <f>IF(BB64="","",BB64/60)</f>
        <v/>
      </c>
      <c r="BE64" s="58"/>
      <c r="BF64" s="58"/>
      <c r="BG64" s="58"/>
      <c r="BH64" s="58"/>
      <c r="BI64" s="60"/>
      <c r="BJ64" s="60"/>
      <c r="BK64" s="60"/>
      <c r="BL64" s="58"/>
      <c r="BM64" s="58"/>
      <c r="BN64" s="58"/>
      <c r="BO64" s="60" t="str">
        <f>IF(AU64="","",BI64+BL64)</f>
        <v/>
      </c>
      <c r="BP64" s="60"/>
      <c r="BQ64" s="60"/>
      <c r="BR64" s="58" t="str">
        <f>IF(AU64="","",(0.0126+(((0.01739-(0.1087*(AU64/1000)))/SQRT(BU64))))*(BO64/(AU64/1000))*(POWER(BU64,2)/(2*9.8)))</f>
        <v/>
      </c>
      <c r="BS64" s="58"/>
      <c r="BT64" s="58"/>
      <c r="BU64" s="68" t="str">
        <f>IF(AU64="","",(BB64/1000/60)/((3.141592*POWER((AU64/2/1000),2))))</f>
        <v/>
      </c>
      <c r="BV64" s="69"/>
      <c r="BW64" s="55" t="str">
        <f>IF(BU64="","",IF(BU64&lt;2,"","×"))</f>
        <v/>
      </c>
    </row>
    <row r="65" spans="1:75" ht="7.35" customHeigh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2"/>
      <c r="AO65" s="90"/>
      <c r="AP65" s="82"/>
      <c r="AQ65" s="89"/>
      <c r="AR65" s="89"/>
      <c r="AS65" s="82"/>
      <c r="AT65" s="82"/>
      <c r="AU65" s="60"/>
      <c r="AV65" s="85"/>
      <c r="AW65" s="70"/>
      <c r="AX65" s="70"/>
      <c r="AY65" s="70"/>
      <c r="AZ65" s="70"/>
      <c r="BA65" s="70"/>
      <c r="BB65" s="61"/>
      <c r="BC65" s="61"/>
      <c r="BD65" s="59"/>
      <c r="BE65" s="59"/>
      <c r="BF65" s="59"/>
      <c r="BG65" s="59"/>
      <c r="BH65" s="59"/>
      <c r="BI65" s="61"/>
      <c r="BJ65" s="61"/>
      <c r="BK65" s="61"/>
      <c r="BL65" s="59"/>
      <c r="BM65" s="59"/>
      <c r="BN65" s="59"/>
      <c r="BO65" s="61"/>
      <c r="BP65" s="61"/>
      <c r="BQ65" s="61"/>
      <c r="BR65" s="59"/>
      <c r="BS65" s="59"/>
      <c r="BT65" s="59"/>
      <c r="BU65" s="68"/>
      <c r="BV65" s="69"/>
      <c r="BW65" s="55"/>
    </row>
    <row r="66" spans="1:75" ht="7.35" customHeight="1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2"/>
      <c r="AO66" s="90"/>
      <c r="AP66" s="82"/>
      <c r="AQ66" s="89" t="s">
        <v>144</v>
      </c>
      <c r="AR66" s="89"/>
      <c r="AS66" s="82"/>
      <c r="AT66" s="82"/>
      <c r="AU66" s="60"/>
      <c r="AV66" s="85"/>
      <c r="AW66" s="66"/>
      <c r="AX66" s="66"/>
      <c r="AY66" s="66"/>
      <c r="AZ66" s="66"/>
      <c r="BA66" s="66"/>
      <c r="BB66" s="60"/>
      <c r="BC66" s="60"/>
      <c r="BD66" s="58" t="str">
        <f>IF(BB66="","",BB66/60)</f>
        <v/>
      </c>
      <c r="BE66" s="58"/>
      <c r="BF66" s="58"/>
      <c r="BG66" s="58"/>
      <c r="BH66" s="58"/>
      <c r="BI66" s="60"/>
      <c r="BJ66" s="60"/>
      <c r="BK66" s="60"/>
      <c r="BL66" s="58"/>
      <c r="BM66" s="58"/>
      <c r="BN66" s="58"/>
      <c r="BO66" s="60" t="str">
        <f>IF(AU66="","",BI66+BL66)</f>
        <v/>
      </c>
      <c r="BP66" s="60"/>
      <c r="BQ66" s="60"/>
      <c r="BR66" s="58" t="str">
        <f>IF(AU66="","",(0.0126+(((0.01739-(0.1087*(AU66/1000)))/SQRT(BU66))))*(BO66/(AU66/1000))*(POWER(BU66,2)/(2*9.8)))</f>
        <v/>
      </c>
      <c r="BS66" s="58"/>
      <c r="BT66" s="58"/>
      <c r="BU66" s="68" t="str">
        <f>IF(AU66="","",(BB66/1000/60)/((3.141592*POWER((AU66/2/1000),2))))</f>
        <v/>
      </c>
      <c r="BV66" s="69"/>
      <c r="BW66" s="55" t="str">
        <f>IF(BU66="","",IF(BU66&lt;2,"","×"))</f>
        <v/>
      </c>
    </row>
    <row r="67" spans="1:75" ht="7.3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2"/>
      <c r="AO67" s="90"/>
      <c r="AP67" s="82"/>
      <c r="AQ67" s="89"/>
      <c r="AR67" s="89"/>
      <c r="AS67" s="82"/>
      <c r="AT67" s="82"/>
      <c r="AU67" s="60"/>
      <c r="AV67" s="85"/>
      <c r="AW67" s="70"/>
      <c r="AX67" s="70"/>
      <c r="AY67" s="70"/>
      <c r="AZ67" s="70"/>
      <c r="BA67" s="70"/>
      <c r="BB67" s="61"/>
      <c r="BC67" s="61"/>
      <c r="BD67" s="59"/>
      <c r="BE67" s="59"/>
      <c r="BF67" s="59"/>
      <c r="BG67" s="59"/>
      <c r="BH67" s="59"/>
      <c r="BI67" s="61"/>
      <c r="BJ67" s="61"/>
      <c r="BK67" s="61"/>
      <c r="BL67" s="59"/>
      <c r="BM67" s="59"/>
      <c r="BN67" s="59"/>
      <c r="BO67" s="61"/>
      <c r="BP67" s="61"/>
      <c r="BQ67" s="61"/>
      <c r="BR67" s="59"/>
      <c r="BS67" s="59"/>
      <c r="BT67" s="59"/>
      <c r="BU67" s="68"/>
      <c r="BV67" s="69"/>
      <c r="BW67" s="55"/>
    </row>
    <row r="68" spans="1:75" ht="7.35" customHeight="1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2"/>
      <c r="AO68" s="90"/>
      <c r="AP68" s="82"/>
      <c r="AQ68" s="89" t="s">
        <v>144</v>
      </c>
      <c r="AR68" s="89"/>
      <c r="AS68" s="82"/>
      <c r="AT68" s="82"/>
      <c r="AU68" s="60"/>
      <c r="AV68" s="85"/>
      <c r="AW68" s="66"/>
      <c r="AX68" s="66"/>
      <c r="AY68" s="66"/>
      <c r="AZ68" s="66"/>
      <c r="BA68" s="66"/>
      <c r="BB68" s="60"/>
      <c r="BC68" s="60"/>
      <c r="BD68" s="58" t="str">
        <f>IF(BB68="","",BB68/60)</f>
        <v/>
      </c>
      <c r="BE68" s="58"/>
      <c r="BF68" s="58"/>
      <c r="BG68" s="58"/>
      <c r="BH68" s="58"/>
      <c r="BI68" s="60"/>
      <c r="BJ68" s="60"/>
      <c r="BK68" s="60"/>
      <c r="BL68" s="58"/>
      <c r="BM68" s="58"/>
      <c r="BN68" s="58"/>
      <c r="BO68" s="60" t="str">
        <f>IF(AU68="","",BI68+BL68)</f>
        <v/>
      </c>
      <c r="BP68" s="60"/>
      <c r="BQ68" s="60"/>
      <c r="BR68" s="58" t="str">
        <f>IF(AU68="","",(0.0126+(((0.01739-(0.1087*(AU68/1000)))/SQRT(BU68))))*(BO68/(AU68/1000))*(POWER(BU68,2)/(2*9.8)))</f>
        <v/>
      </c>
      <c r="BS68" s="58"/>
      <c r="BT68" s="58"/>
      <c r="BU68" s="68" t="str">
        <f>IF(AU68="","",(BB68/1000/60)/((3.141592*POWER((AU68/2/1000),2))))</f>
        <v/>
      </c>
      <c r="BV68" s="69"/>
      <c r="BW68" s="55" t="str">
        <f>IF(BU68="","",IF(BU68&lt;2,"","×"))</f>
        <v/>
      </c>
    </row>
    <row r="69" spans="1:75" ht="7.35" customHeight="1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2"/>
      <c r="AO69" s="90"/>
      <c r="AP69" s="82"/>
      <c r="AQ69" s="89"/>
      <c r="AR69" s="89"/>
      <c r="AS69" s="82"/>
      <c r="AT69" s="82"/>
      <c r="AU69" s="60"/>
      <c r="AV69" s="85"/>
      <c r="AW69" s="70"/>
      <c r="AX69" s="70"/>
      <c r="AY69" s="70"/>
      <c r="AZ69" s="70"/>
      <c r="BA69" s="70"/>
      <c r="BB69" s="61"/>
      <c r="BC69" s="61"/>
      <c r="BD69" s="59"/>
      <c r="BE69" s="59"/>
      <c r="BF69" s="59"/>
      <c r="BG69" s="59"/>
      <c r="BH69" s="59"/>
      <c r="BI69" s="61"/>
      <c r="BJ69" s="61"/>
      <c r="BK69" s="61"/>
      <c r="BL69" s="59"/>
      <c r="BM69" s="59"/>
      <c r="BN69" s="59"/>
      <c r="BO69" s="61"/>
      <c r="BP69" s="61"/>
      <c r="BQ69" s="61"/>
      <c r="BR69" s="59"/>
      <c r="BS69" s="59"/>
      <c r="BT69" s="59"/>
      <c r="BU69" s="68"/>
      <c r="BV69" s="69"/>
      <c r="BW69" s="55"/>
    </row>
    <row r="70" spans="1:75" ht="7.35" customHeight="1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2"/>
      <c r="AO70" s="90"/>
      <c r="AP70" s="82"/>
      <c r="AQ70" s="89" t="s">
        <v>144</v>
      </c>
      <c r="AR70" s="89"/>
      <c r="AS70" s="82"/>
      <c r="AT70" s="82"/>
      <c r="AU70" s="60"/>
      <c r="AV70" s="85"/>
      <c r="AW70" s="66"/>
      <c r="AX70" s="66"/>
      <c r="AY70" s="66"/>
      <c r="AZ70" s="66"/>
      <c r="BA70" s="66"/>
      <c r="BB70" s="60"/>
      <c r="BC70" s="60"/>
      <c r="BD70" s="58" t="str">
        <f>IF(BB70="","",BB70/60)</f>
        <v/>
      </c>
      <c r="BE70" s="58"/>
      <c r="BF70" s="58"/>
      <c r="BG70" s="58"/>
      <c r="BH70" s="58"/>
      <c r="BI70" s="60"/>
      <c r="BJ70" s="60"/>
      <c r="BK70" s="60"/>
      <c r="BL70" s="58"/>
      <c r="BM70" s="58"/>
      <c r="BN70" s="58"/>
      <c r="BO70" s="60" t="str">
        <f>IF(AU70="","",BI70+BL70)</f>
        <v/>
      </c>
      <c r="BP70" s="60"/>
      <c r="BQ70" s="60"/>
      <c r="BR70" s="58" t="str">
        <f>IF(AU70="","",(0.0126+(((0.01739-(0.1087*(AU70/1000)))/SQRT(BU70))))*(BO70/(AU70/1000))*(POWER(BU70,2)/(2*9.8)))</f>
        <v/>
      </c>
      <c r="BS70" s="58"/>
      <c r="BT70" s="58"/>
      <c r="BU70" s="68" t="str">
        <f>IF(AU70="","",(BB70/1000/60)/((3.141592*POWER((AU70/2/1000),2))))</f>
        <v/>
      </c>
      <c r="BV70" s="69"/>
      <c r="BW70" s="55" t="str">
        <f>IF(BU70="","",IF(BU70&lt;2,"","×"))</f>
        <v/>
      </c>
    </row>
    <row r="71" spans="1:75" ht="7.3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2"/>
      <c r="AO71" s="90"/>
      <c r="AP71" s="82"/>
      <c r="AQ71" s="89"/>
      <c r="AR71" s="89"/>
      <c r="AS71" s="82"/>
      <c r="AT71" s="82"/>
      <c r="AU71" s="60"/>
      <c r="AV71" s="85"/>
      <c r="AW71" s="70"/>
      <c r="AX71" s="70"/>
      <c r="AY71" s="70"/>
      <c r="AZ71" s="70"/>
      <c r="BA71" s="70"/>
      <c r="BB71" s="61"/>
      <c r="BC71" s="61"/>
      <c r="BD71" s="59"/>
      <c r="BE71" s="59"/>
      <c r="BF71" s="59"/>
      <c r="BG71" s="59"/>
      <c r="BH71" s="59"/>
      <c r="BI71" s="61"/>
      <c r="BJ71" s="61"/>
      <c r="BK71" s="61"/>
      <c r="BL71" s="59"/>
      <c r="BM71" s="59"/>
      <c r="BN71" s="59"/>
      <c r="BO71" s="61"/>
      <c r="BP71" s="61"/>
      <c r="BQ71" s="61"/>
      <c r="BR71" s="59"/>
      <c r="BS71" s="59"/>
      <c r="BT71" s="59"/>
      <c r="BU71" s="68"/>
      <c r="BV71" s="69"/>
      <c r="BW71" s="55"/>
    </row>
    <row r="72" spans="1:75" ht="7.35" customHeight="1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2"/>
      <c r="AO72" s="90"/>
      <c r="AP72" s="82"/>
      <c r="AQ72" s="89" t="s">
        <v>144</v>
      </c>
      <c r="AR72" s="89"/>
      <c r="AS72" s="82"/>
      <c r="AT72" s="82"/>
      <c r="AU72" s="60"/>
      <c r="AV72" s="85"/>
      <c r="AW72" s="66"/>
      <c r="AX72" s="66"/>
      <c r="AY72" s="66"/>
      <c r="AZ72" s="66"/>
      <c r="BA72" s="66"/>
      <c r="BB72" s="60"/>
      <c r="BC72" s="60"/>
      <c r="BD72" s="58" t="str">
        <f>IF(BB72="","",BB72/60)</f>
        <v/>
      </c>
      <c r="BE72" s="58"/>
      <c r="BF72" s="58"/>
      <c r="BG72" s="58"/>
      <c r="BH72" s="58"/>
      <c r="BI72" s="60"/>
      <c r="BJ72" s="60"/>
      <c r="BK72" s="60"/>
      <c r="BL72" s="58"/>
      <c r="BM72" s="58"/>
      <c r="BN72" s="58"/>
      <c r="BO72" s="60" t="str">
        <f>IF(AU72="","",BI72+BL72)</f>
        <v/>
      </c>
      <c r="BP72" s="60"/>
      <c r="BQ72" s="60"/>
      <c r="BR72" s="58" t="str">
        <f>IF(AU72="","",(0.0126+(((0.01739-(0.1087*(AU72/1000)))/SQRT(BU72))))*(BO72/(AU72/1000))*(POWER(BU72,2)/(2*9.8)))</f>
        <v/>
      </c>
      <c r="BS72" s="58"/>
      <c r="BT72" s="58"/>
      <c r="BU72" s="68" t="str">
        <f>IF(AU72="","",(BB72/1000/60)/((3.141592*POWER((AU72/2/1000),2))))</f>
        <v/>
      </c>
      <c r="BV72" s="69"/>
      <c r="BW72" s="55" t="str">
        <f>IF(BU72="","",IF(BU72&lt;2,"","×"))</f>
        <v/>
      </c>
    </row>
    <row r="73" spans="1:75" ht="7.35" customHeight="1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2"/>
      <c r="AO73" s="90"/>
      <c r="AP73" s="82"/>
      <c r="AQ73" s="89"/>
      <c r="AR73" s="89"/>
      <c r="AS73" s="82"/>
      <c r="AT73" s="82"/>
      <c r="AU73" s="60"/>
      <c r="AV73" s="85"/>
      <c r="AW73" s="70"/>
      <c r="AX73" s="70"/>
      <c r="AY73" s="70"/>
      <c r="AZ73" s="70"/>
      <c r="BA73" s="70"/>
      <c r="BB73" s="61"/>
      <c r="BC73" s="61"/>
      <c r="BD73" s="59"/>
      <c r="BE73" s="59"/>
      <c r="BF73" s="59"/>
      <c r="BG73" s="59"/>
      <c r="BH73" s="59"/>
      <c r="BI73" s="61"/>
      <c r="BJ73" s="61"/>
      <c r="BK73" s="61"/>
      <c r="BL73" s="59"/>
      <c r="BM73" s="59"/>
      <c r="BN73" s="59"/>
      <c r="BO73" s="61"/>
      <c r="BP73" s="61"/>
      <c r="BQ73" s="61"/>
      <c r="BR73" s="59"/>
      <c r="BS73" s="59"/>
      <c r="BT73" s="59"/>
      <c r="BU73" s="68"/>
      <c r="BV73" s="69"/>
      <c r="BW73" s="55"/>
    </row>
    <row r="74" spans="1:75" ht="7.15" customHeight="1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2"/>
      <c r="AO74" s="90"/>
      <c r="AP74" s="82"/>
      <c r="AQ74" s="89" t="s">
        <v>144</v>
      </c>
      <c r="AR74" s="89"/>
      <c r="AS74" s="82"/>
      <c r="AT74" s="82"/>
      <c r="AU74" s="60"/>
      <c r="AV74" s="85"/>
      <c r="AW74" s="66"/>
      <c r="AX74" s="66"/>
      <c r="AY74" s="66"/>
      <c r="AZ74" s="66"/>
      <c r="BA74" s="66"/>
      <c r="BB74" s="60"/>
      <c r="BC74" s="60"/>
      <c r="BD74" s="58" t="str">
        <f>IF(BB74="","",BB74/60)</f>
        <v/>
      </c>
      <c r="BE74" s="58"/>
      <c r="BF74" s="58"/>
      <c r="BG74" s="58"/>
      <c r="BH74" s="58"/>
      <c r="BI74" s="60"/>
      <c r="BJ74" s="60"/>
      <c r="BK74" s="60"/>
      <c r="BL74" s="58"/>
      <c r="BM74" s="58"/>
      <c r="BN74" s="58"/>
      <c r="BO74" s="60" t="str">
        <f>IF(AU74="","",BI74+BL74)</f>
        <v/>
      </c>
      <c r="BP74" s="60"/>
      <c r="BQ74" s="60"/>
      <c r="BR74" s="58" t="str">
        <f>IF(AU74="","",(0.0126+(((0.01739-(0.1087*(AU74/1000)))/SQRT(BU74))))*(BO74/(AU74/1000))*(POWER(BU74,2)/(2*9.8)))</f>
        <v/>
      </c>
      <c r="BS74" s="58"/>
      <c r="BT74" s="58"/>
      <c r="BU74" s="68" t="str">
        <f>IF(AU74="","",(BB74/1000/60)/((3.141592*POWER((AU74/2/1000),2))))</f>
        <v/>
      </c>
      <c r="BV74" s="69"/>
      <c r="BW74" s="55" t="str">
        <f>IF(BU74="","",IF(BU74&lt;2,"","×"))</f>
        <v/>
      </c>
    </row>
    <row r="75" spans="1:75" ht="7.15" customHeight="1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2"/>
      <c r="AO75" s="90"/>
      <c r="AP75" s="82"/>
      <c r="AQ75" s="89"/>
      <c r="AR75" s="89"/>
      <c r="AS75" s="82"/>
      <c r="AT75" s="82"/>
      <c r="AU75" s="60"/>
      <c r="AV75" s="85"/>
      <c r="AW75" s="70"/>
      <c r="AX75" s="70"/>
      <c r="AY75" s="70"/>
      <c r="AZ75" s="70"/>
      <c r="BA75" s="70"/>
      <c r="BB75" s="61"/>
      <c r="BC75" s="61"/>
      <c r="BD75" s="59"/>
      <c r="BE75" s="59"/>
      <c r="BF75" s="58"/>
      <c r="BG75" s="58"/>
      <c r="BH75" s="58"/>
      <c r="BI75" s="60"/>
      <c r="BJ75" s="60"/>
      <c r="BK75" s="60"/>
      <c r="BL75" s="58"/>
      <c r="BM75" s="58"/>
      <c r="BN75" s="58"/>
      <c r="BO75" s="60"/>
      <c r="BP75" s="60"/>
      <c r="BQ75" s="60"/>
      <c r="BR75" s="58"/>
      <c r="BS75" s="58"/>
      <c r="BT75" s="58"/>
      <c r="BU75" s="68"/>
      <c r="BV75" s="69"/>
      <c r="BW75" s="55"/>
    </row>
    <row r="76" spans="1:75" ht="7.15" customHeight="1">
      <c r="A76" s="212" t="s">
        <v>84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O76" s="162" t="s">
        <v>99</v>
      </c>
      <c r="AP76" s="70"/>
      <c r="AQ76" s="70"/>
      <c r="AR76" s="70"/>
      <c r="AS76" s="70"/>
      <c r="AT76" s="70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151">
        <f>SUM(BI6:BK75)</f>
        <v>0</v>
      </c>
      <c r="BJ76" s="151"/>
      <c r="BK76" s="151"/>
      <c r="BL76" s="244">
        <f>SUM(BL6:BN75)</f>
        <v>0</v>
      </c>
      <c r="BM76" s="244"/>
      <c r="BN76" s="244"/>
      <c r="BO76" s="234">
        <f>SUM(BO7:BQ75)</f>
        <v>0</v>
      </c>
      <c r="BP76" s="234"/>
      <c r="BQ76" s="234"/>
      <c r="BR76" s="240">
        <f>SUM(BR6:BT75)</f>
        <v>0</v>
      </c>
      <c r="BS76" s="240"/>
      <c r="BT76" s="241"/>
      <c r="BU76" s="164"/>
      <c r="BV76" s="164"/>
      <c r="BW76" s="190"/>
    </row>
    <row r="77" spans="1:75" ht="7.1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O77" s="163"/>
      <c r="AP77" s="164"/>
      <c r="AQ77" s="164"/>
      <c r="AR77" s="164"/>
      <c r="AS77" s="164"/>
      <c r="AT77" s="164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151"/>
      <c r="BJ77" s="151"/>
      <c r="BK77" s="151"/>
      <c r="BL77" s="151"/>
      <c r="BM77" s="151"/>
      <c r="BN77" s="151"/>
      <c r="BO77" s="234"/>
      <c r="BP77" s="234"/>
      <c r="BQ77" s="234"/>
      <c r="BR77" s="240"/>
      <c r="BS77" s="240"/>
      <c r="BT77" s="241"/>
      <c r="BU77" s="164"/>
      <c r="BV77" s="164"/>
      <c r="BW77" s="190"/>
    </row>
    <row r="78" spans="1:75" ht="7.1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O78" s="163"/>
      <c r="AP78" s="164"/>
      <c r="AQ78" s="164"/>
      <c r="AR78" s="164"/>
      <c r="AS78" s="164"/>
      <c r="AT78" s="164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151"/>
      <c r="BJ78" s="151"/>
      <c r="BK78" s="151"/>
      <c r="BL78" s="151"/>
      <c r="BM78" s="151"/>
      <c r="BN78" s="151"/>
      <c r="BO78" s="234"/>
      <c r="BP78" s="234"/>
      <c r="BQ78" s="234"/>
      <c r="BR78" s="240"/>
      <c r="BS78" s="240"/>
      <c r="BT78" s="241"/>
      <c r="BU78" s="164"/>
      <c r="BV78" s="164"/>
      <c r="BW78" s="190"/>
    </row>
    <row r="79" spans="1:75" ht="7.1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O79" s="165"/>
      <c r="AP79" s="166"/>
      <c r="AQ79" s="166"/>
      <c r="AR79" s="166"/>
      <c r="AS79" s="166"/>
      <c r="AT79" s="166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152"/>
      <c r="BJ79" s="152"/>
      <c r="BK79" s="152"/>
      <c r="BL79" s="152"/>
      <c r="BM79" s="152"/>
      <c r="BN79" s="152"/>
      <c r="BO79" s="235"/>
      <c r="BP79" s="235"/>
      <c r="BQ79" s="235"/>
      <c r="BR79" s="242"/>
      <c r="BS79" s="242"/>
      <c r="BT79" s="243"/>
      <c r="BU79" s="166"/>
      <c r="BV79" s="166"/>
      <c r="BW79" s="245"/>
    </row>
    <row r="80" spans="1:75" ht="7.1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O80" s="161" t="s">
        <v>85</v>
      </c>
      <c r="AP80" s="56"/>
      <c r="AQ80" s="56"/>
      <c r="AR80" s="156"/>
      <c r="AS80" s="156"/>
      <c r="AT80" s="156"/>
      <c r="AU80" s="153" t="s">
        <v>161</v>
      </c>
      <c r="AV80" s="153"/>
      <c r="AW80" s="153"/>
      <c r="AX80" s="62" t="s">
        <v>89</v>
      </c>
      <c r="AY80" s="62"/>
      <c r="AZ80" s="56" t="s">
        <v>87</v>
      </c>
      <c r="BA80" s="56"/>
      <c r="BB80" s="56"/>
      <c r="BC80" s="156"/>
      <c r="BD80" s="156"/>
      <c r="BE80" s="156"/>
      <c r="BF80" s="62" t="s">
        <v>93</v>
      </c>
      <c r="BG80" s="56" t="s">
        <v>90</v>
      </c>
      <c r="BH80" s="56"/>
      <c r="BI80" s="56"/>
      <c r="BJ80" s="64">
        <f>AR80*BC80</f>
        <v>0</v>
      </c>
      <c r="BK80" s="64"/>
      <c r="BL80" s="64"/>
      <c r="BM80" s="153" t="s">
        <v>149</v>
      </c>
      <c r="BN80" s="153"/>
      <c r="BO80" s="153"/>
      <c r="BP80" s="62" t="s">
        <v>94</v>
      </c>
      <c r="BQ80" s="62">
        <v>10</v>
      </c>
      <c r="BR80" s="62" t="s">
        <v>95</v>
      </c>
      <c r="BS80" s="62" t="s">
        <v>92</v>
      </c>
      <c r="BT80" s="62"/>
      <c r="BU80" s="225">
        <f>BJ80*10</f>
        <v>0</v>
      </c>
      <c r="BV80" s="225"/>
      <c r="BW80" s="249" t="s">
        <v>7</v>
      </c>
    </row>
    <row r="81" spans="1:75" ht="7.15" customHeight="1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O81" s="161"/>
      <c r="AP81" s="56"/>
      <c r="AQ81" s="56"/>
      <c r="AR81" s="156"/>
      <c r="AS81" s="156"/>
      <c r="AT81" s="156"/>
      <c r="AU81" s="153"/>
      <c r="AV81" s="153"/>
      <c r="AW81" s="153"/>
      <c r="AX81" s="62"/>
      <c r="AY81" s="62"/>
      <c r="AZ81" s="56"/>
      <c r="BA81" s="56"/>
      <c r="BB81" s="56"/>
      <c r="BC81" s="156"/>
      <c r="BD81" s="156"/>
      <c r="BE81" s="156"/>
      <c r="BF81" s="62"/>
      <c r="BG81" s="56"/>
      <c r="BH81" s="56"/>
      <c r="BI81" s="56"/>
      <c r="BJ81" s="64"/>
      <c r="BK81" s="64"/>
      <c r="BL81" s="64"/>
      <c r="BM81" s="153"/>
      <c r="BN81" s="153"/>
      <c r="BO81" s="153"/>
      <c r="BP81" s="62"/>
      <c r="BQ81" s="62"/>
      <c r="BR81" s="62"/>
      <c r="BS81" s="62"/>
      <c r="BT81" s="62"/>
      <c r="BU81" s="225"/>
      <c r="BV81" s="225"/>
      <c r="BW81" s="249"/>
    </row>
    <row r="82" spans="1:75" ht="7.15" customHeight="1">
      <c r="A82" s="214" t="s">
        <v>75</v>
      </c>
      <c r="B82" s="199"/>
      <c r="C82" s="164" t="s">
        <v>76</v>
      </c>
      <c r="D82" s="164"/>
      <c r="E82" s="164"/>
      <c r="F82" s="164"/>
      <c r="G82" s="164"/>
      <c r="H82" s="164"/>
      <c r="I82" s="187" t="s">
        <v>78</v>
      </c>
      <c r="J82" s="187"/>
      <c r="K82" s="187" t="s">
        <v>79</v>
      </c>
      <c r="L82" s="187"/>
      <c r="M82" s="164" t="s">
        <v>82</v>
      </c>
      <c r="N82" s="164"/>
      <c r="O82" s="164"/>
      <c r="P82" s="164"/>
      <c r="Q82" s="164"/>
      <c r="R82" s="195"/>
      <c r="S82" s="196" t="s">
        <v>75</v>
      </c>
      <c r="T82" s="197"/>
      <c r="U82" s="70" t="s">
        <v>76</v>
      </c>
      <c r="V82" s="70"/>
      <c r="W82" s="70"/>
      <c r="X82" s="70"/>
      <c r="Y82" s="70"/>
      <c r="Z82" s="70"/>
      <c r="AA82" s="194" t="s">
        <v>78</v>
      </c>
      <c r="AB82" s="194"/>
      <c r="AC82" s="194" t="s">
        <v>79</v>
      </c>
      <c r="AD82" s="194"/>
      <c r="AE82" s="70" t="s">
        <v>82</v>
      </c>
      <c r="AF82" s="70"/>
      <c r="AG82" s="70"/>
      <c r="AH82" s="70"/>
      <c r="AI82" s="70"/>
      <c r="AJ82" s="193"/>
      <c r="AO82" s="161" t="s">
        <v>86</v>
      </c>
      <c r="AP82" s="56"/>
      <c r="AQ82" s="56"/>
      <c r="AR82" s="156"/>
      <c r="AS82" s="156"/>
      <c r="AT82" s="156"/>
      <c r="AU82" s="153"/>
      <c r="AV82" s="153"/>
      <c r="AW82" s="153"/>
      <c r="AX82" s="62"/>
      <c r="AY82" s="62"/>
      <c r="AZ82" s="56" t="s">
        <v>88</v>
      </c>
      <c r="BA82" s="56"/>
      <c r="BB82" s="56"/>
      <c r="BC82" s="156"/>
      <c r="BD82" s="156"/>
      <c r="BE82" s="156"/>
      <c r="BF82" s="62"/>
      <c r="BG82" s="56" t="s">
        <v>91</v>
      </c>
      <c r="BH82" s="56"/>
      <c r="BI82" s="56"/>
      <c r="BJ82" s="64"/>
      <c r="BK82" s="64"/>
      <c r="BL82" s="64"/>
      <c r="BM82" s="153"/>
      <c r="BN82" s="153"/>
      <c r="BO82" s="153"/>
      <c r="BP82" s="62"/>
      <c r="BQ82" s="62"/>
      <c r="BR82" s="62"/>
      <c r="BS82" s="62"/>
      <c r="BT82" s="62"/>
      <c r="BU82" s="225"/>
      <c r="BV82" s="225"/>
      <c r="BW82" s="249"/>
    </row>
    <row r="83" spans="1:75" ht="7.15" customHeight="1">
      <c r="A83" s="214"/>
      <c r="B83" s="199"/>
      <c r="C83" s="164"/>
      <c r="D83" s="164"/>
      <c r="E83" s="164"/>
      <c r="F83" s="164"/>
      <c r="G83" s="164"/>
      <c r="H83" s="164"/>
      <c r="I83" s="187"/>
      <c r="J83" s="187"/>
      <c r="K83" s="187"/>
      <c r="L83" s="187"/>
      <c r="M83" s="164"/>
      <c r="N83" s="164"/>
      <c r="O83" s="164"/>
      <c r="P83" s="164"/>
      <c r="Q83" s="164"/>
      <c r="R83" s="195"/>
      <c r="S83" s="198"/>
      <c r="T83" s="199"/>
      <c r="U83" s="164"/>
      <c r="V83" s="164"/>
      <c r="W83" s="164"/>
      <c r="X83" s="164"/>
      <c r="Y83" s="164"/>
      <c r="Z83" s="164"/>
      <c r="AA83" s="187"/>
      <c r="AB83" s="187"/>
      <c r="AC83" s="187"/>
      <c r="AD83" s="187"/>
      <c r="AE83" s="164"/>
      <c r="AF83" s="164"/>
      <c r="AG83" s="164"/>
      <c r="AH83" s="164"/>
      <c r="AI83" s="164"/>
      <c r="AJ83" s="190"/>
      <c r="AO83" s="170"/>
      <c r="AP83" s="155"/>
      <c r="AQ83" s="155"/>
      <c r="AR83" s="157"/>
      <c r="AS83" s="157"/>
      <c r="AT83" s="157"/>
      <c r="AU83" s="154"/>
      <c r="AV83" s="154"/>
      <c r="AW83" s="154"/>
      <c r="AX83" s="63"/>
      <c r="AY83" s="63"/>
      <c r="AZ83" s="155"/>
      <c r="BA83" s="155"/>
      <c r="BB83" s="155"/>
      <c r="BC83" s="157"/>
      <c r="BD83" s="157"/>
      <c r="BE83" s="157"/>
      <c r="BF83" s="63"/>
      <c r="BG83" s="155"/>
      <c r="BH83" s="155"/>
      <c r="BI83" s="155"/>
      <c r="BJ83" s="65"/>
      <c r="BK83" s="65"/>
      <c r="BL83" s="65"/>
      <c r="BM83" s="154"/>
      <c r="BN83" s="154"/>
      <c r="BO83" s="154"/>
      <c r="BP83" s="63"/>
      <c r="BQ83" s="63"/>
      <c r="BR83" s="63"/>
      <c r="BS83" s="63"/>
      <c r="BT83" s="63"/>
      <c r="BU83" s="226"/>
      <c r="BV83" s="226"/>
      <c r="BW83" s="250"/>
    </row>
    <row r="84" spans="1:75" ht="7.15" customHeight="1">
      <c r="A84" s="214"/>
      <c r="B84" s="199"/>
      <c r="C84" s="164"/>
      <c r="D84" s="164"/>
      <c r="E84" s="164"/>
      <c r="F84" s="164"/>
      <c r="G84" s="164"/>
      <c r="H84" s="164"/>
      <c r="I84" s="187"/>
      <c r="J84" s="187"/>
      <c r="K84" s="187" t="s">
        <v>80</v>
      </c>
      <c r="L84" s="187"/>
      <c r="M84" s="164"/>
      <c r="N84" s="164"/>
      <c r="O84" s="164"/>
      <c r="P84" s="164"/>
      <c r="Q84" s="164"/>
      <c r="R84" s="195"/>
      <c r="S84" s="198"/>
      <c r="T84" s="199"/>
      <c r="U84" s="164"/>
      <c r="V84" s="164"/>
      <c r="W84" s="164"/>
      <c r="X84" s="164"/>
      <c r="Y84" s="164"/>
      <c r="Z84" s="164"/>
      <c r="AA84" s="187"/>
      <c r="AB84" s="187"/>
      <c r="AC84" s="187" t="s">
        <v>80</v>
      </c>
      <c r="AD84" s="187"/>
      <c r="AE84" s="164"/>
      <c r="AF84" s="164"/>
      <c r="AG84" s="164"/>
      <c r="AH84" s="164"/>
      <c r="AI84" s="164"/>
      <c r="AJ84" s="190"/>
      <c r="AO84" s="176" t="s">
        <v>92</v>
      </c>
      <c r="AP84" s="143"/>
      <c r="AQ84" s="148">
        <f>BU80</f>
        <v>0</v>
      </c>
      <c r="AR84" s="149"/>
      <c r="AS84" s="149"/>
      <c r="AT84" s="145" t="s">
        <v>152</v>
      </c>
      <c r="AU84" s="143" t="s">
        <v>118</v>
      </c>
      <c r="AV84" s="167" t="s">
        <v>78</v>
      </c>
      <c r="AW84" s="167"/>
      <c r="AX84" s="223"/>
      <c r="AY84" s="223"/>
      <c r="AZ84" s="223"/>
      <c r="BA84" s="145" t="s">
        <v>152</v>
      </c>
      <c r="BB84" s="143" t="s">
        <v>150</v>
      </c>
      <c r="BC84" s="143">
        <v>5</v>
      </c>
      <c r="BD84" s="145" t="s">
        <v>152</v>
      </c>
      <c r="BE84" s="143" t="s">
        <v>119</v>
      </c>
      <c r="BF84" s="167" t="s">
        <v>100</v>
      </c>
      <c r="BG84" s="167"/>
      <c r="BH84" s="148">
        <f>AQ84-AX84-BC84</f>
        <v>-5</v>
      </c>
      <c r="BI84" s="149"/>
      <c r="BJ84" s="149"/>
      <c r="BK84" s="145" t="s">
        <v>152</v>
      </c>
      <c r="BL84" s="143" t="s">
        <v>120</v>
      </c>
      <c r="BM84" s="167" t="s">
        <v>101</v>
      </c>
      <c r="BN84" s="167"/>
      <c r="BO84" s="167"/>
      <c r="BP84" s="158">
        <f>SUM(BR6:BT75)</f>
        <v>0</v>
      </c>
      <c r="BQ84" s="158"/>
      <c r="BR84" s="158"/>
      <c r="BS84" s="145" t="s">
        <v>152</v>
      </c>
      <c r="BT84" s="145"/>
      <c r="BU84" s="246" t="s">
        <v>151</v>
      </c>
      <c r="BV84" s="227" t="str">
        <f>IF(BP84="","",IF(BP84&lt;BH84,"◎","×"))</f>
        <v>×</v>
      </c>
      <c r="BW84" s="228"/>
    </row>
    <row r="85" spans="1:75" ht="7.15" customHeight="1">
      <c r="A85" s="214"/>
      <c r="B85" s="199"/>
      <c r="C85" s="164" t="s">
        <v>77</v>
      </c>
      <c r="D85" s="164"/>
      <c r="E85" s="164"/>
      <c r="F85" s="164"/>
      <c r="G85" s="164"/>
      <c r="H85" s="164"/>
      <c r="I85" s="187" t="s">
        <v>1</v>
      </c>
      <c r="J85" s="187"/>
      <c r="K85" s="187"/>
      <c r="L85" s="187"/>
      <c r="M85" s="164" t="s">
        <v>83</v>
      </c>
      <c r="N85" s="164"/>
      <c r="O85" s="164"/>
      <c r="P85" s="164"/>
      <c r="Q85" s="164"/>
      <c r="R85" s="195"/>
      <c r="S85" s="198"/>
      <c r="T85" s="199"/>
      <c r="U85" s="164" t="s">
        <v>77</v>
      </c>
      <c r="V85" s="164"/>
      <c r="W85" s="164"/>
      <c r="X85" s="164"/>
      <c r="Y85" s="164"/>
      <c r="Z85" s="164"/>
      <c r="AA85" s="187" t="s">
        <v>1</v>
      </c>
      <c r="AB85" s="187"/>
      <c r="AC85" s="187"/>
      <c r="AD85" s="187"/>
      <c r="AE85" s="164" t="s">
        <v>83</v>
      </c>
      <c r="AF85" s="164"/>
      <c r="AG85" s="164"/>
      <c r="AH85" s="164"/>
      <c r="AI85" s="164"/>
      <c r="AJ85" s="190"/>
      <c r="AO85" s="178"/>
      <c r="AP85" s="62"/>
      <c r="AQ85" s="64"/>
      <c r="AR85" s="64"/>
      <c r="AS85" s="64"/>
      <c r="AT85" s="146"/>
      <c r="AU85" s="62"/>
      <c r="AV85" s="56"/>
      <c r="AW85" s="56"/>
      <c r="AX85" s="126"/>
      <c r="AY85" s="126"/>
      <c r="AZ85" s="126"/>
      <c r="BA85" s="146"/>
      <c r="BB85" s="62"/>
      <c r="BC85" s="62"/>
      <c r="BD85" s="146"/>
      <c r="BE85" s="62"/>
      <c r="BF85" s="56"/>
      <c r="BG85" s="56"/>
      <c r="BH85" s="64"/>
      <c r="BI85" s="64"/>
      <c r="BJ85" s="64"/>
      <c r="BK85" s="146"/>
      <c r="BL85" s="62"/>
      <c r="BM85" s="56"/>
      <c r="BN85" s="56"/>
      <c r="BO85" s="56"/>
      <c r="BP85" s="159"/>
      <c r="BQ85" s="159"/>
      <c r="BR85" s="159"/>
      <c r="BS85" s="146"/>
      <c r="BT85" s="146"/>
      <c r="BU85" s="247"/>
      <c r="BV85" s="229"/>
      <c r="BW85" s="230"/>
    </row>
    <row r="86" spans="1:75" ht="7.15" customHeight="1">
      <c r="A86" s="214"/>
      <c r="B86" s="199"/>
      <c r="C86" s="164"/>
      <c r="D86" s="164"/>
      <c r="E86" s="164"/>
      <c r="F86" s="164"/>
      <c r="G86" s="164"/>
      <c r="H86" s="164"/>
      <c r="I86" s="187"/>
      <c r="J86" s="187"/>
      <c r="K86" s="187" t="s">
        <v>81</v>
      </c>
      <c r="L86" s="187"/>
      <c r="M86" s="164"/>
      <c r="N86" s="164"/>
      <c r="O86" s="164"/>
      <c r="P86" s="164"/>
      <c r="Q86" s="164"/>
      <c r="R86" s="195"/>
      <c r="S86" s="198"/>
      <c r="T86" s="199"/>
      <c r="U86" s="164"/>
      <c r="V86" s="164"/>
      <c r="W86" s="164"/>
      <c r="X86" s="164"/>
      <c r="Y86" s="164"/>
      <c r="Z86" s="164"/>
      <c r="AA86" s="187"/>
      <c r="AB86" s="187"/>
      <c r="AC86" s="187" t="s">
        <v>81</v>
      </c>
      <c r="AD86" s="187"/>
      <c r="AE86" s="164"/>
      <c r="AF86" s="164"/>
      <c r="AG86" s="164"/>
      <c r="AH86" s="164"/>
      <c r="AI86" s="164"/>
      <c r="AJ86" s="190"/>
      <c r="AO86" s="178"/>
      <c r="AP86" s="62"/>
      <c r="AQ86" s="64"/>
      <c r="AR86" s="64"/>
      <c r="AS86" s="64"/>
      <c r="AT86" s="146"/>
      <c r="AU86" s="62"/>
      <c r="AV86" s="56" t="s">
        <v>98</v>
      </c>
      <c r="AW86" s="56"/>
      <c r="AX86" s="126"/>
      <c r="AY86" s="126"/>
      <c r="AZ86" s="126"/>
      <c r="BA86" s="146"/>
      <c r="BB86" s="62"/>
      <c r="BC86" s="62"/>
      <c r="BD86" s="146"/>
      <c r="BE86" s="62"/>
      <c r="BF86" s="56" t="s">
        <v>92</v>
      </c>
      <c r="BG86" s="56"/>
      <c r="BH86" s="64"/>
      <c r="BI86" s="64"/>
      <c r="BJ86" s="64"/>
      <c r="BK86" s="146"/>
      <c r="BL86" s="62"/>
      <c r="BM86" s="56" t="s">
        <v>102</v>
      </c>
      <c r="BN86" s="56"/>
      <c r="BO86" s="56"/>
      <c r="BP86" s="159"/>
      <c r="BQ86" s="159"/>
      <c r="BR86" s="159"/>
      <c r="BS86" s="146"/>
      <c r="BT86" s="146"/>
      <c r="BU86" s="247"/>
      <c r="BV86" s="229"/>
      <c r="BW86" s="230"/>
    </row>
    <row r="87" spans="1:75" ht="7.15" customHeight="1">
      <c r="A87" s="215"/>
      <c r="B87" s="201"/>
      <c r="C87" s="189"/>
      <c r="D87" s="189"/>
      <c r="E87" s="189"/>
      <c r="F87" s="189"/>
      <c r="G87" s="189"/>
      <c r="H87" s="189"/>
      <c r="I87" s="188"/>
      <c r="J87" s="188"/>
      <c r="K87" s="188"/>
      <c r="L87" s="188"/>
      <c r="M87" s="189"/>
      <c r="N87" s="189"/>
      <c r="O87" s="189"/>
      <c r="P87" s="189"/>
      <c r="Q87" s="189"/>
      <c r="R87" s="202"/>
      <c r="S87" s="200"/>
      <c r="T87" s="201"/>
      <c r="U87" s="189"/>
      <c r="V87" s="189"/>
      <c r="W87" s="189"/>
      <c r="X87" s="189"/>
      <c r="Y87" s="189"/>
      <c r="Z87" s="189"/>
      <c r="AA87" s="188"/>
      <c r="AB87" s="188"/>
      <c r="AC87" s="188"/>
      <c r="AD87" s="188"/>
      <c r="AE87" s="189"/>
      <c r="AF87" s="189"/>
      <c r="AG87" s="189"/>
      <c r="AH87" s="189"/>
      <c r="AI87" s="189"/>
      <c r="AJ87" s="191"/>
      <c r="AO87" s="180"/>
      <c r="AP87" s="144"/>
      <c r="AQ87" s="150"/>
      <c r="AR87" s="150"/>
      <c r="AS87" s="150"/>
      <c r="AT87" s="147"/>
      <c r="AU87" s="144"/>
      <c r="AV87" s="57"/>
      <c r="AW87" s="57"/>
      <c r="AX87" s="128"/>
      <c r="AY87" s="128"/>
      <c r="AZ87" s="128"/>
      <c r="BA87" s="147"/>
      <c r="BB87" s="144"/>
      <c r="BC87" s="144"/>
      <c r="BD87" s="147"/>
      <c r="BE87" s="144"/>
      <c r="BF87" s="57"/>
      <c r="BG87" s="57"/>
      <c r="BH87" s="150"/>
      <c r="BI87" s="150"/>
      <c r="BJ87" s="150"/>
      <c r="BK87" s="147"/>
      <c r="BL87" s="144"/>
      <c r="BM87" s="57"/>
      <c r="BN87" s="57"/>
      <c r="BO87" s="57"/>
      <c r="BP87" s="160"/>
      <c r="BQ87" s="160"/>
      <c r="BR87" s="160"/>
      <c r="BS87" s="147"/>
      <c r="BT87" s="147"/>
      <c r="BU87" s="248"/>
      <c r="BV87" s="231"/>
      <c r="BW87" s="232"/>
    </row>
    <row r="88" spans="1:75" ht="7.15" customHeight="1">
      <c r="A88" s="203" t="s">
        <v>112</v>
      </c>
      <c r="B88" s="66"/>
      <c r="C88" s="66"/>
      <c r="D88" s="66"/>
      <c r="E88" s="66"/>
      <c r="F88" s="66"/>
      <c r="G88" s="66"/>
      <c r="H88" s="66"/>
      <c r="I88" s="122"/>
      <c r="J88" s="122"/>
      <c r="K88" s="122"/>
      <c r="L88" s="122"/>
      <c r="M88" s="66"/>
      <c r="N88" s="66"/>
      <c r="O88" s="66"/>
      <c r="P88" s="66"/>
      <c r="Q88" s="66"/>
      <c r="R88" s="205"/>
      <c r="S88" s="217" t="s">
        <v>113</v>
      </c>
      <c r="T88" s="189"/>
      <c r="U88" s="189"/>
      <c r="V88" s="189"/>
      <c r="W88" s="189"/>
      <c r="X88" s="189"/>
      <c r="Y88" s="189"/>
      <c r="Z88" s="189"/>
      <c r="AA88" s="188"/>
      <c r="AB88" s="188"/>
      <c r="AC88" s="188"/>
      <c r="AD88" s="188"/>
      <c r="AE88" s="189"/>
      <c r="AF88" s="189"/>
      <c r="AG88" s="189"/>
      <c r="AH88" s="189"/>
      <c r="AI88" s="189"/>
      <c r="AJ88" s="191"/>
      <c r="AO88" s="161" t="s">
        <v>153</v>
      </c>
      <c r="AP88" s="56"/>
      <c r="AQ88" s="56"/>
      <c r="AR88" s="56"/>
      <c r="AS88" s="168"/>
      <c r="AT88" s="169" t="s">
        <v>103</v>
      </c>
      <c r="AU88" s="155"/>
      <c r="AV88" s="155">
        <v>0.63</v>
      </c>
      <c r="AW88" s="155"/>
      <c r="AX88" s="171"/>
      <c r="AY88" s="169" t="s">
        <v>104</v>
      </c>
      <c r="AZ88" s="155"/>
      <c r="BA88" s="155">
        <v>0.57999999999999996</v>
      </c>
      <c r="BB88" s="155"/>
      <c r="BC88" s="171"/>
      <c r="BD88" s="169" t="s">
        <v>105</v>
      </c>
      <c r="BE88" s="155"/>
      <c r="BF88" s="155">
        <v>0.63</v>
      </c>
      <c r="BG88" s="155"/>
      <c r="BH88" s="171"/>
      <c r="BI88" s="169" t="s">
        <v>106</v>
      </c>
      <c r="BJ88" s="155"/>
      <c r="BK88" s="155">
        <v>0.64</v>
      </c>
      <c r="BL88" s="155"/>
      <c r="BM88" s="171"/>
      <c r="BN88" s="169" t="s">
        <v>107</v>
      </c>
      <c r="BO88" s="155"/>
      <c r="BP88" s="155">
        <v>0.65</v>
      </c>
      <c r="BQ88" s="155"/>
      <c r="BR88" s="171"/>
      <c r="BS88" s="169" t="s">
        <v>108</v>
      </c>
      <c r="BT88" s="155"/>
      <c r="BU88" s="155">
        <v>0.65</v>
      </c>
      <c r="BV88" s="155"/>
      <c r="BW88" s="237"/>
    </row>
    <row r="89" spans="1:75" ht="7.15" customHeight="1">
      <c r="A89" s="203"/>
      <c r="B89" s="66"/>
      <c r="C89" s="66"/>
      <c r="D89" s="66"/>
      <c r="E89" s="66"/>
      <c r="F89" s="66"/>
      <c r="G89" s="66"/>
      <c r="H89" s="66"/>
      <c r="I89" s="122"/>
      <c r="J89" s="122"/>
      <c r="K89" s="122"/>
      <c r="L89" s="122"/>
      <c r="M89" s="66"/>
      <c r="N89" s="66"/>
      <c r="O89" s="66"/>
      <c r="P89" s="66"/>
      <c r="Q89" s="66"/>
      <c r="R89" s="205"/>
      <c r="S89" s="192"/>
      <c r="T89" s="66"/>
      <c r="U89" s="66"/>
      <c r="V89" s="66"/>
      <c r="W89" s="66"/>
      <c r="X89" s="66"/>
      <c r="Y89" s="66"/>
      <c r="Z89" s="66"/>
      <c r="AA89" s="122"/>
      <c r="AB89" s="122"/>
      <c r="AC89" s="122"/>
      <c r="AD89" s="122"/>
      <c r="AE89" s="66"/>
      <c r="AF89" s="66"/>
      <c r="AG89" s="66"/>
      <c r="AH89" s="66"/>
      <c r="AI89" s="66"/>
      <c r="AJ89" s="216"/>
      <c r="AO89" s="161"/>
      <c r="AP89" s="56"/>
      <c r="AQ89" s="56"/>
      <c r="AR89" s="56"/>
      <c r="AS89" s="168"/>
      <c r="AT89" s="81"/>
      <c r="AU89" s="82"/>
      <c r="AV89" s="82"/>
      <c r="AW89" s="82"/>
      <c r="AX89" s="86"/>
      <c r="AY89" s="81"/>
      <c r="AZ89" s="82"/>
      <c r="BA89" s="82"/>
      <c r="BB89" s="82"/>
      <c r="BC89" s="86"/>
      <c r="BD89" s="81"/>
      <c r="BE89" s="82"/>
      <c r="BF89" s="82"/>
      <c r="BG89" s="82"/>
      <c r="BH89" s="86"/>
      <c r="BI89" s="81"/>
      <c r="BJ89" s="82"/>
      <c r="BK89" s="82"/>
      <c r="BL89" s="82"/>
      <c r="BM89" s="86"/>
      <c r="BN89" s="81"/>
      <c r="BO89" s="82"/>
      <c r="BP89" s="82"/>
      <c r="BQ89" s="82"/>
      <c r="BR89" s="86"/>
      <c r="BS89" s="81"/>
      <c r="BT89" s="82"/>
      <c r="BU89" s="82"/>
      <c r="BV89" s="82"/>
      <c r="BW89" s="236"/>
    </row>
    <row r="90" spans="1:75" ht="7.15" customHeight="1">
      <c r="A90" s="203"/>
      <c r="B90" s="66"/>
      <c r="C90" s="66"/>
      <c r="D90" s="66"/>
      <c r="E90" s="66"/>
      <c r="F90" s="66"/>
      <c r="G90" s="66"/>
      <c r="H90" s="66"/>
      <c r="I90" s="122"/>
      <c r="J90" s="122"/>
      <c r="K90" s="122"/>
      <c r="L90" s="122"/>
      <c r="M90" s="66"/>
      <c r="N90" s="66"/>
      <c r="O90" s="66"/>
      <c r="P90" s="66"/>
      <c r="Q90" s="66"/>
      <c r="R90" s="205"/>
      <c r="S90" s="192"/>
      <c r="T90" s="66"/>
      <c r="U90" s="66"/>
      <c r="V90" s="66"/>
      <c r="W90" s="66"/>
      <c r="X90" s="66"/>
      <c r="Y90" s="66"/>
      <c r="Z90" s="66"/>
      <c r="AA90" s="122"/>
      <c r="AB90" s="122"/>
      <c r="AC90" s="122"/>
      <c r="AD90" s="122"/>
      <c r="AE90" s="66"/>
      <c r="AF90" s="66"/>
      <c r="AG90" s="66"/>
      <c r="AH90" s="66"/>
      <c r="AI90" s="66"/>
      <c r="AJ90" s="216"/>
      <c r="AO90" s="161" t="s">
        <v>88</v>
      </c>
      <c r="AP90" s="56"/>
      <c r="AQ90" s="56"/>
      <c r="AR90" s="56"/>
      <c r="AS90" s="168"/>
      <c r="AT90" s="81" t="s">
        <v>125</v>
      </c>
      <c r="AU90" s="82"/>
      <c r="AV90" s="82">
        <v>0.75</v>
      </c>
      <c r="AW90" s="82"/>
      <c r="AX90" s="86"/>
      <c r="AY90" s="81" t="s">
        <v>126</v>
      </c>
      <c r="AZ90" s="82"/>
      <c r="BA90" s="82">
        <v>0.77</v>
      </c>
      <c r="BB90" s="82"/>
      <c r="BC90" s="86"/>
      <c r="BD90" s="81" t="s">
        <v>127</v>
      </c>
      <c r="BE90" s="82"/>
      <c r="BF90" s="82">
        <v>0.7</v>
      </c>
      <c r="BG90" s="82"/>
      <c r="BH90" s="86"/>
      <c r="BI90" s="81" t="s">
        <v>128</v>
      </c>
      <c r="BJ90" s="82"/>
      <c r="BK90" s="82">
        <v>0.69</v>
      </c>
      <c r="BL90" s="82"/>
      <c r="BM90" s="86"/>
      <c r="BN90" s="81" t="s">
        <v>129</v>
      </c>
      <c r="BO90" s="82"/>
      <c r="BP90" s="82">
        <v>0.65</v>
      </c>
      <c r="BQ90" s="82"/>
      <c r="BR90" s="86"/>
      <c r="BS90" s="81" t="s">
        <v>130</v>
      </c>
      <c r="BT90" s="82"/>
      <c r="BU90" s="82">
        <v>0.64</v>
      </c>
      <c r="BV90" s="82"/>
      <c r="BW90" s="236"/>
    </row>
    <row r="91" spans="1:75" ht="7.15" customHeight="1">
      <c r="A91" s="203" t="s">
        <v>114</v>
      </c>
      <c r="B91" s="66"/>
      <c r="C91" s="66"/>
      <c r="D91" s="66"/>
      <c r="E91" s="66"/>
      <c r="F91" s="66"/>
      <c r="G91" s="66"/>
      <c r="H91" s="66"/>
      <c r="I91" s="122"/>
      <c r="J91" s="122"/>
      <c r="K91" s="122"/>
      <c r="L91" s="122"/>
      <c r="M91" s="66"/>
      <c r="N91" s="66"/>
      <c r="O91" s="66"/>
      <c r="P91" s="66"/>
      <c r="Q91" s="66"/>
      <c r="R91" s="205"/>
      <c r="S91" s="192" t="s">
        <v>115</v>
      </c>
      <c r="T91" s="66"/>
      <c r="U91" s="66"/>
      <c r="V91" s="66"/>
      <c r="W91" s="66"/>
      <c r="X91" s="66"/>
      <c r="Y91" s="66"/>
      <c r="Z91" s="66"/>
      <c r="AA91" s="122"/>
      <c r="AB91" s="122"/>
      <c r="AC91" s="122"/>
      <c r="AD91" s="122"/>
      <c r="AE91" s="66"/>
      <c r="AF91" s="66"/>
      <c r="AG91" s="66"/>
      <c r="AH91" s="66"/>
      <c r="AI91" s="66"/>
      <c r="AJ91" s="216"/>
      <c r="AO91" s="170"/>
      <c r="AP91" s="155"/>
      <c r="AQ91" s="155"/>
      <c r="AR91" s="155"/>
      <c r="AS91" s="171"/>
      <c r="AT91" s="81"/>
      <c r="AU91" s="82"/>
      <c r="AV91" s="82"/>
      <c r="AW91" s="82"/>
      <c r="AX91" s="86"/>
      <c r="AY91" s="81"/>
      <c r="AZ91" s="82"/>
      <c r="BA91" s="82"/>
      <c r="BB91" s="82"/>
      <c r="BC91" s="86"/>
      <c r="BD91" s="81"/>
      <c r="BE91" s="82"/>
      <c r="BF91" s="82"/>
      <c r="BG91" s="82"/>
      <c r="BH91" s="86"/>
      <c r="BI91" s="81"/>
      <c r="BJ91" s="82"/>
      <c r="BK91" s="82"/>
      <c r="BL91" s="82"/>
      <c r="BM91" s="86"/>
      <c r="BN91" s="81"/>
      <c r="BO91" s="82"/>
      <c r="BP91" s="82"/>
      <c r="BQ91" s="82"/>
      <c r="BR91" s="86"/>
      <c r="BS91" s="81"/>
      <c r="BT91" s="82"/>
      <c r="BU91" s="82"/>
      <c r="BV91" s="82"/>
      <c r="BW91" s="236"/>
    </row>
    <row r="92" spans="1:75" ht="7.15" customHeight="1">
      <c r="A92" s="203"/>
      <c r="B92" s="66"/>
      <c r="C92" s="66"/>
      <c r="D92" s="66"/>
      <c r="E92" s="66"/>
      <c r="F92" s="66"/>
      <c r="G92" s="66"/>
      <c r="H92" s="66"/>
      <c r="I92" s="122"/>
      <c r="J92" s="122"/>
      <c r="K92" s="122"/>
      <c r="L92" s="122"/>
      <c r="M92" s="66"/>
      <c r="N92" s="66"/>
      <c r="O92" s="66"/>
      <c r="P92" s="66"/>
      <c r="Q92" s="66"/>
      <c r="R92" s="205"/>
      <c r="S92" s="192"/>
      <c r="T92" s="66"/>
      <c r="U92" s="66"/>
      <c r="V92" s="66"/>
      <c r="W92" s="66"/>
      <c r="X92" s="66"/>
      <c r="Y92" s="66"/>
      <c r="Z92" s="66"/>
      <c r="AA92" s="122"/>
      <c r="AB92" s="122"/>
      <c r="AC92" s="122"/>
      <c r="AD92" s="122"/>
      <c r="AE92" s="66"/>
      <c r="AF92" s="66"/>
      <c r="AG92" s="66"/>
      <c r="AH92" s="66"/>
      <c r="AI92" s="66"/>
      <c r="AJ92" s="216"/>
      <c r="AO92" s="176" t="s">
        <v>1</v>
      </c>
      <c r="AP92" s="143"/>
      <c r="AQ92" s="143"/>
      <c r="AR92" s="143"/>
      <c r="AS92" s="177"/>
      <c r="AT92" s="189">
        <v>13</v>
      </c>
      <c r="AU92" s="189"/>
      <c r="AV92" s="189"/>
      <c r="AW92" s="189"/>
      <c r="AX92" s="189"/>
      <c r="AY92" s="189"/>
      <c r="AZ92" s="189">
        <v>20</v>
      </c>
      <c r="BA92" s="189"/>
      <c r="BB92" s="189"/>
      <c r="BC92" s="189"/>
      <c r="BD92" s="189"/>
      <c r="BE92" s="189"/>
      <c r="BF92" s="189">
        <v>25</v>
      </c>
      <c r="BG92" s="189"/>
      <c r="BH92" s="189"/>
      <c r="BI92" s="189"/>
      <c r="BJ92" s="189"/>
      <c r="BK92" s="189"/>
      <c r="BL92" s="189">
        <v>40</v>
      </c>
      <c r="BM92" s="189"/>
      <c r="BN92" s="189"/>
      <c r="BO92" s="189"/>
      <c r="BP92" s="189"/>
      <c r="BQ92" s="189"/>
      <c r="BR92" s="189">
        <v>50</v>
      </c>
      <c r="BS92" s="189"/>
      <c r="BT92" s="189"/>
      <c r="BU92" s="189"/>
      <c r="BV92" s="189"/>
      <c r="BW92" s="191"/>
    </row>
    <row r="93" spans="1:75" ht="7.15" customHeight="1">
      <c r="A93" s="203"/>
      <c r="B93" s="66"/>
      <c r="C93" s="66"/>
      <c r="D93" s="66"/>
      <c r="E93" s="66"/>
      <c r="F93" s="66"/>
      <c r="G93" s="66"/>
      <c r="H93" s="66"/>
      <c r="I93" s="122"/>
      <c r="J93" s="122"/>
      <c r="K93" s="122"/>
      <c r="L93" s="122"/>
      <c r="M93" s="66"/>
      <c r="N93" s="66"/>
      <c r="O93" s="66"/>
      <c r="P93" s="66"/>
      <c r="Q93" s="66"/>
      <c r="R93" s="205"/>
      <c r="S93" s="192"/>
      <c r="T93" s="66"/>
      <c r="U93" s="66"/>
      <c r="V93" s="66"/>
      <c r="W93" s="66"/>
      <c r="X93" s="66"/>
      <c r="Y93" s="66"/>
      <c r="Z93" s="66"/>
      <c r="AA93" s="122"/>
      <c r="AB93" s="122"/>
      <c r="AC93" s="122"/>
      <c r="AD93" s="122"/>
      <c r="AE93" s="66"/>
      <c r="AF93" s="66"/>
      <c r="AG93" s="66"/>
      <c r="AH93" s="66"/>
      <c r="AI93" s="66"/>
      <c r="AJ93" s="216"/>
      <c r="AO93" s="178"/>
      <c r="AP93" s="62"/>
      <c r="AQ93" s="62"/>
      <c r="AR93" s="62"/>
      <c r="AS93" s="179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216"/>
    </row>
    <row r="94" spans="1:75" ht="7.15" customHeight="1">
      <c r="A94" s="203" t="s">
        <v>116</v>
      </c>
      <c r="B94" s="66"/>
      <c r="C94" s="66"/>
      <c r="D94" s="66"/>
      <c r="E94" s="66"/>
      <c r="F94" s="66"/>
      <c r="G94" s="66"/>
      <c r="H94" s="66"/>
      <c r="I94" s="122"/>
      <c r="J94" s="122"/>
      <c r="K94" s="122"/>
      <c r="L94" s="122"/>
      <c r="M94" s="66"/>
      <c r="N94" s="66"/>
      <c r="O94" s="66"/>
      <c r="P94" s="66"/>
      <c r="Q94" s="66"/>
      <c r="R94" s="205"/>
      <c r="S94" s="192" t="s">
        <v>117</v>
      </c>
      <c r="T94" s="66"/>
      <c r="U94" s="66"/>
      <c r="V94" s="66"/>
      <c r="W94" s="66"/>
      <c r="X94" s="66"/>
      <c r="Y94" s="66"/>
      <c r="Z94" s="66"/>
      <c r="AA94" s="122"/>
      <c r="AB94" s="122"/>
      <c r="AC94" s="122"/>
      <c r="AD94" s="122"/>
      <c r="AE94" s="66"/>
      <c r="AF94" s="66"/>
      <c r="AG94" s="66"/>
      <c r="AH94" s="66"/>
      <c r="AI94" s="66"/>
      <c r="AJ94" s="216"/>
      <c r="AO94" s="183"/>
      <c r="AP94" s="63"/>
      <c r="AQ94" s="63"/>
      <c r="AR94" s="63"/>
      <c r="AS94" s="184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216"/>
    </row>
    <row r="95" spans="1:75" ht="7.15" customHeight="1">
      <c r="A95" s="203"/>
      <c r="B95" s="66"/>
      <c r="C95" s="66"/>
      <c r="D95" s="66"/>
      <c r="E95" s="66"/>
      <c r="F95" s="66"/>
      <c r="G95" s="66"/>
      <c r="H95" s="66"/>
      <c r="I95" s="122"/>
      <c r="J95" s="122"/>
      <c r="K95" s="122"/>
      <c r="L95" s="122"/>
      <c r="M95" s="66"/>
      <c r="N95" s="66"/>
      <c r="O95" s="66"/>
      <c r="P95" s="66"/>
      <c r="Q95" s="66"/>
      <c r="R95" s="205"/>
      <c r="S95" s="192"/>
      <c r="T95" s="66"/>
      <c r="U95" s="66"/>
      <c r="V95" s="66"/>
      <c r="W95" s="66"/>
      <c r="X95" s="66"/>
      <c r="Y95" s="66"/>
      <c r="Z95" s="66"/>
      <c r="AA95" s="122"/>
      <c r="AB95" s="122"/>
      <c r="AC95" s="122"/>
      <c r="AD95" s="122"/>
      <c r="AE95" s="66"/>
      <c r="AF95" s="66"/>
      <c r="AG95" s="66"/>
      <c r="AH95" s="66"/>
      <c r="AI95" s="66"/>
      <c r="AJ95" s="216"/>
      <c r="AO95" s="182" t="s">
        <v>109</v>
      </c>
      <c r="AP95" s="59"/>
      <c r="AQ95" s="59"/>
      <c r="AR95" s="59"/>
      <c r="AS95" s="59"/>
      <c r="AT95" s="66">
        <v>15</v>
      </c>
      <c r="AU95" s="66"/>
      <c r="AV95" s="66"/>
      <c r="AW95" s="66"/>
      <c r="AX95" s="66"/>
      <c r="AY95" s="66"/>
      <c r="AZ95" s="66">
        <v>37</v>
      </c>
      <c r="BA95" s="66"/>
      <c r="BB95" s="66"/>
      <c r="BC95" s="66"/>
      <c r="BD95" s="66"/>
      <c r="BE95" s="66"/>
      <c r="BF95" s="66">
        <v>58</v>
      </c>
      <c r="BG95" s="66"/>
      <c r="BH95" s="66"/>
      <c r="BI95" s="66"/>
      <c r="BJ95" s="66"/>
      <c r="BK95" s="66"/>
      <c r="BL95" s="66">
        <v>150</v>
      </c>
      <c r="BM95" s="66"/>
      <c r="BN95" s="66"/>
      <c r="BO95" s="66"/>
      <c r="BP95" s="66"/>
      <c r="BQ95" s="66"/>
      <c r="BR95" s="66">
        <v>235</v>
      </c>
      <c r="BS95" s="66"/>
      <c r="BT95" s="66"/>
      <c r="BU95" s="66"/>
      <c r="BV95" s="66"/>
      <c r="BW95" s="216"/>
    </row>
    <row r="96" spans="1:75" ht="7.15" customHeight="1">
      <c r="A96" s="203"/>
      <c r="B96" s="66"/>
      <c r="C96" s="66"/>
      <c r="D96" s="66"/>
      <c r="E96" s="66"/>
      <c r="F96" s="66"/>
      <c r="G96" s="66"/>
      <c r="H96" s="66"/>
      <c r="I96" s="122"/>
      <c r="J96" s="122"/>
      <c r="K96" s="122"/>
      <c r="L96" s="122"/>
      <c r="M96" s="66"/>
      <c r="N96" s="66"/>
      <c r="O96" s="66"/>
      <c r="P96" s="66"/>
      <c r="Q96" s="66"/>
      <c r="R96" s="205"/>
      <c r="S96" s="192"/>
      <c r="T96" s="66"/>
      <c r="U96" s="66"/>
      <c r="V96" s="66"/>
      <c r="W96" s="66"/>
      <c r="X96" s="66"/>
      <c r="Y96" s="66"/>
      <c r="Z96" s="66"/>
      <c r="AA96" s="122"/>
      <c r="AB96" s="122"/>
      <c r="AC96" s="122"/>
      <c r="AD96" s="122"/>
      <c r="AE96" s="66"/>
      <c r="AF96" s="66"/>
      <c r="AG96" s="66"/>
      <c r="AH96" s="66"/>
      <c r="AI96" s="66"/>
      <c r="AJ96" s="216"/>
      <c r="AO96" s="172"/>
      <c r="AP96" s="173"/>
      <c r="AQ96" s="173"/>
      <c r="AR96" s="173"/>
      <c r="AS96" s="173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216"/>
    </row>
    <row r="97" spans="1:76" ht="7.15" customHeight="1">
      <c r="A97" s="203" t="s">
        <v>121</v>
      </c>
      <c r="B97" s="66"/>
      <c r="C97" s="66"/>
      <c r="D97" s="66"/>
      <c r="E97" s="66"/>
      <c r="F97" s="66"/>
      <c r="G97" s="66"/>
      <c r="H97" s="66"/>
      <c r="I97" s="122"/>
      <c r="J97" s="122"/>
      <c r="K97" s="122"/>
      <c r="L97" s="122"/>
      <c r="M97" s="66"/>
      <c r="N97" s="66"/>
      <c r="O97" s="66"/>
      <c r="P97" s="66"/>
      <c r="Q97" s="66"/>
      <c r="R97" s="205"/>
      <c r="S97" s="192" t="s">
        <v>122</v>
      </c>
      <c r="T97" s="66"/>
      <c r="U97" s="66"/>
      <c r="V97" s="66"/>
      <c r="W97" s="66"/>
      <c r="X97" s="66"/>
      <c r="Y97" s="66"/>
      <c r="Z97" s="66"/>
      <c r="AA97" s="122"/>
      <c r="AB97" s="122"/>
      <c r="AC97" s="122"/>
      <c r="AD97" s="122"/>
      <c r="AE97" s="66"/>
      <c r="AF97" s="66"/>
      <c r="AG97" s="66"/>
      <c r="AH97" s="66"/>
      <c r="AI97" s="66"/>
      <c r="AJ97" s="216"/>
      <c r="AO97" s="172" t="s">
        <v>110</v>
      </c>
      <c r="AP97" s="173"/>
      <c r="AQ97" s="173"/>
      <c r="AR97" s="173"/>
      <c r="AS97" s="173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216"/>
    </row>
    <row r="98" spans="1:76" ht="7.15" customHeight="1">
      <c r="A98" s="203"/>
      <c r="B98" s="66"/>
      <c r="C98" s="66"/>
      <c r="D98" s="66"/>
      <c r="E98" s="66"/>
      <c r="F98" s="66"/>
      <c r="G98" s="66"/>
      <c r="H98" s="66"/>
      <c r="I98" s="122"/>
      <c r="J98" s="122"/>
      <c r="K98" s="122"/>
      <c r="L98" s="122"/>
      <c r="M98" s="66"/>
      <c r="N98" s="66"/>
      <c r="O98" s="66"/>
      <c r="P98" s="66"/>
      <c r="Q98" s="66"/>
      <c r="R98" s="205"/>
      <c r="S98" s="192"/>
      <c r="T98" s="66"/>
      <c r="U98" s="66"/>
      <c r="V98" s="66"/>
      <c r="W98" s="66"/>
      <c r="X98" s="66"/>
      <c r="Y98" s="66"/>
      <c r="Z98" s="66"/>
      <c r="AA98" s="122"/>
      <c r="AB98" s="122"/>
      <c r="AC98" s="122"/>
      <c r="AD98" s="122"/>
      <c r="AE98" s="66"/>
      <c r="AF98" s="66"/>
      <c r="AG98" s="66"/>
      <c r="AH98" s="66"/>
      <c r="AI98" s="66"/>
      <c r="AJ98" s="216"/>
      <c r="AO98" s="174"/>
      <c r="AP98" s="175"/>
      <c r="AQ98" s="175"/>
      <c r="AR98" s="175"/>
      <c r="AS98" s="175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216"/>
    </row>
    <row r="99" spans="1:76" ht="7.15" customHeight="1">
      <c r="A99" s="203"/>
      <c r="B99" s="66"/>
      <c r="C99" s="66"/>
      <c r="D99" s="66"/>
      <c r="E99" s="66"/>
      <c r="F99" s="66"/>
      <c r="G99" s="66"/>
      <c r="H99" s="66"/>
      <c r="I99" s="122"/>
      <c r="J99" s="122"/>
      <c r="K99" s="122"/>
      <c r="L99" s="122"/>
      <c r="M99" s="66"/>
      <c r="N99" s="66"/>
      <c r="O99" s="66"/>
      <c r="P99" s="66"/>
      <c r="Q99" s="66"/>
      <c r="R99" s="205"/>
      <c r="S99" s="192"/>
      <c r="T99" s="66"/>
      <c r="U99" s="66"/>
      <c r="V99" s="66"/>
      <c r="W99" s="66"/>
      <c r="X99" s="66"/>
      <c r="Y99" s="66"/>
      <c r="Z99" s="66"/>
      <c r="AA99" s="122"/>
      <c r="AB99" s="122"/>
      <c r="AC99" s="122"/>
      <c r="AD99" s="122"/>
      <c r="AE99" s="66"/>
      <c r="AF99" s="66"/>
      <c r="AG99" s="66"/>
      <c r="AH99" s="66"/>
      <c r="AI99" s="66"/>
      <c r="AJ99" s="216"/>
      <c r="AO99" s="176" t="s">
        <v>111</v>
      </c>
      <c r="AP99" s="143"/>
      <c r="AQ99" s="143"/>
      <c r="AR99" s="143"/>
      <c r="AS99" s="177"/>
      <c r="AT99" s="66" t="s">
        <v>137</v>
      </c>
      <c r="AU99" s="66"/>
      <c r="AV99" s="66"/>
      <c r="AW99" s="66"/>
      <c r="AX99" s="66"/>
      <c r="AY99" s="66"/>
      <c r="AZ99" s="66" t="s">
        <v>138</v>
      </c>
      <c r="BA99" s="66"/>
      <c r="BB99" s="66"/>
      <c r="BC99" s="66"/>
      <c r="BD99" s="66"/>
      <c r="BE99" s="66"/>
      <c r="BF99" s="66" t="s">
        <v>139</v>
      </c>
      <c r="BG99" s="66"/>
      <c r="BH99" s="66"/>
      <c r="BI99" s="66"/>
      <c r="BJ99" s="66"/>
      <c r="BK99" s="66"/>
      <c r="BL99" s="66" t="s">
        <v>140</v>
      </c>
      <c r="BM99" s="66"/>
      <c r="BN99" s="66"/>
      <c r="BO99" s="66"/>
      <c r="BP99" s="66"/>
      <c r="BQ99" s="66"/>
      <c r="BR99" s="66" t="s">
        <v>141</v>
      </c>
      <c r="BS99" s="66"/>
      <c r="BT99" s="66"/>
      <c r="BU99" s="66"/>
      <c r="BV99" s="66"/>
      <c r="BW99" s="216"/>
    </row>
    <row r="100" spans="1:76" ht="7.15" customHeight="1">
      <c r="A100" s="203" t="s">
        <v>123</v>
      </c>
      <c r="B100" s="66"/>
      <c r="C100" s="66"/>
      <c r="D100" s="66"/>
      <c r="E100" s="66"/>
      <c r="F100" s="66"/>
      <c r="G100" s="66"/>
      <c r="H100" s="66"/>
      <c r="I100" s="122"/>
      <c r="J100" s="122"/>
      <c r="K100" s="122"/>
      <c r="L100" s="122"/>
      <c r="M100" s="66"/>
      <c r="N100" s="66"/>
      <c r="O100" s="66"/>
      <c r="P100" s="66"/>
      <c r="Q100" s="66"/>
      <c r="R100" s="205"/>
      <c r="S100" s="192" t="s">
        <v>124</v>
      </c>
      <c r="T100" s="66"/>
      <c r="U100" s="66"/>
      <c r="V100" s="66"/>
      <c r="W100" s="66"/>
      <c r="X100" s="66"/>
      <c r="Y100" s="66"/>
      <c r="Z100" s="66"/>
      <c r="AA100" s="122"/>
      <c r="AB100" s="122"/>
      <c r="AC100" s="122"/>
      <c r="AD100" s="122"/>
      <c r="AE100" s="66"/>
      <c r="AF100" s="66"/>
      <c r="AG100" s="66"/>
      <c r="AH100" s="66"/>
      <c r="AI100" s="66"/>
      <c r="AJ100" s="216"/>
      <c r="AO100" s="178"/>
      <c r="AP100" s="62"/>
      <c r="AQ100" s="62"/>
      <c r="AR100" s="62"/>
      <c r="AS100" s="179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216"/>
    </row>
    <row r="101" spans="1:76" ht="7.15" customHeight="1">
      <c r="A101" s="203"/>
      <c r="B101" s="66"/>
      <c r="C101" s="66"/>
      <c r="D101" s="66"/>
      <c r="E101" s="66"/>
      <c r="F101" s="66"/>
      <c r="G101" s="66"/>
      <c r="H101" s="66"/>
      <c r="I101" s="122"/>
      <c r="J101" s="122"/>
      <c r="K101" s="122"/>
      <c r="L101" s="122"/>
      <c r="M101" s="66"/>
      <c r="N101" s="66"/>
      <c r="O101" s="66"/>
      <c r="P101" s="66"/>
      <c r="Q101" s="66"/>
      <c r="R101" s="205"/>
      <c r="S101" s="192"/>
      <c r="T101" s="66"/>
      <c r="U101" s="66"/>
      <c r="V101" s="66"/>
      <c r="W101" s="66"/>
      <c r="X101" s="66"/>
      <c r="Y101" s="66"/>
      <c r="Z101" s="66"/>
      <c r="AA101" s="122"/>
      <c r="AB101" s="122"/>
      <c r="AC101" s="122"/>
      <c r="AD101" s="122"/>
      <c r="AE101" s="66"/>
      <c r="AF101" s="66"/>
      <c r="AG101" s="66"/>
      <c r="AH101" s="66"/>
      <c r="AI101" s="66"/>
      <c r="AJ101" s="216"/>
      <c r="AO101" s="178"/>
      <c r="AP101" s="62"/>
      <c r="AQ101" s="62"/>
      <c r="AR101" s="62"/>
      <c r="AS101" s="179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216"/>
    </row>
    <row r="102" spans="1:76" ht="7.15" customHeight="1">
      <c r="A102" s="203"/>
      <c r="B102" s="66"/>
      <c r="C102" s="66"/>
      <c r="D102" s="66"/>
      <c r="E102" s="66"/>
      <c r="F102" s="66"/>
      <c r="G102" s="66"/>
      <c r="H102" s="66"/>
      <c r="I102" s="122"/>
      <c r="J102" s="122"/>
      <c r="K102" s="122"/>
      <c r="L102" s="122"/>
      <c r="M102" s="66"/>
      <c r="N102" s="66"/>
      <c r="O102" s="66"/>
      <c r="P102" s="66"/>
      <c r="Q102" s="66"/>
      <c r="R102" s="205"/>
      <c r="S102" s="192"/>
      <c r="T102" s="66"/>
      <c r="U102" s="66"/>
      <c r="V102" s="66"/>
      <c r="W102" s="66"/>
      <c r="X102" s="66"/>
      <c r="Y102" s="66"/>
      <c r="Z102" s="66"/>
      <c r="AA102" s="122"/>
      <c r="AB102" s="122"/>
      <c r="AC102" s="122"/>
      <c r="AD102" s="122"/>
      <c r="AE102" s="66"/>
      <c r="AF102" s="66"/>
      <c r="AG102" s="66"/>
      <c r="AH102" s="66"/>
      <c r="AI102" s="66"/>
      <c r="AJ102" s="216"/>
      <c r="AO102" s="180"/>
      <c r="AP102" s="144"/>
      <c r="AQ102" s="144"/>
      <c r="AR102" s="144"/>
      <c r="AS102" s="181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218"/>
    </row>
    <row r="103" spans="1:76" ht="7.15" customHeight="1">
      <c r="A103" s="203" t="s">
        <v>131</v>
      </c>
      <c r="B103" s="66"/>
      <c r="C103" s="66"/>
      <c r="D103" s="66"/>
      <c r="E103" s="66"/>
      <c r="F103" s="66"/>
      <c r="G103" s="66"/>
      <c r="H103" s="66"/>
      <c r="I103" s="122"/>
      <c r="J103" s="122"/>
      <c r="K103" s="122"/>
      <c r="L103" s="122"/>
      <c r="M103" s="66"/>
      <c r="N103" s="66"/>
      <c r="O103" s="66"/>
      <c r="P103" s="66"/>
      <c r="Q103" s="66"/>
      <c r="R103" s="205"/>
      <c r="S103" s="192" t="s">
        <v>132</v>
      </c>
      <c r="T103" s="66"/>
      <c r="U103" s="66"/>
      <c r="V103" s="66"/>
      <c r="W103" s="66"/>
      <c r="X103" s="66"/>
      <c r="Y103" s="66"/>
      <c r="Z103" s="66"/>
      <c r="AA103" s="122"/>
      <c r="AB103" s="122"/>
      <c r="AC103" s="122"/>
      <c r="AD103" s="122"/>
      <c r="AE103" s="66"/>
      <c r="AF103" s="66"/>
      <c r="AG103" s="66"/>
      <c r="AH103" s="66"/>
      <c r="AI103" s="66"/>
      <c r="AJ103" s="216"/>
    </row>
    <row r="104" spans="1:76" ht="7.15" customHeight="1">
      <c r="A104" s="203"/>
      <c r="B104" s="66"/>
      <c r="C104" s="66"/>
      <c r="D104" s="66"/>
      <c r="E104" s="66"/>
      <c r="F104" s="66"/>
      <c r="G104" s="66"/>
      <c r="H104" s="66"/>
      <c r="I104" s="122"/>
      <c r="J104" s="122"/>
      <c r="K104" s="122"/>
      <c r="L104" s="122"/>
      <c r="M104" s="66"/>
      <c r="N104" s="66"/>
      <c r="O104" s="66"/>
      <c r="P104" s="66"/>
      <c r="Q104" s="66"/>
      <c r="R104" s="205"/>
      <c r="S104" s="192"/>
      <c r="T104" s="66"/>
      <c r="U104" s="66"/>
      <c r="V104" s="66"/>
      <c r="W104" s="66"/>
      <c r="X104" s="66"/>
      <c r="Y104" s="66"/>
      <c r="Z104" s="66"/>
      <c r="AA104" s="122"/>
      <c r="AB104" s="122"/>
      <c r="AC104" s="122"/>
      <c r="AD104" s="122"/>
      <c r="AE104" s="66"/>
      <c r="AF104" s="66"/>
      <c r="AG104" s="66"/>
      <c r="AH104" s="66"/>
      <c r="AI104" s="66"/>
      <c r="AJ104" s="216"/>
      <c r="AN104" s="40"/>
      <c r="AO104" s="219" t="s">
        <v>159</v>
      </c>
      <c r="AP104" s="220"/>
      <c r="AQ104" s="220"/>
      <c r="AR104" s="71" t="s">
        <v>158</v>
      </c>
      <c r="AS104" s="71">
        <v>40</v>
      </c>
      <c r="AT104" s="71"/>
      <c r="AU104" s="71" t="s">
        <v>0</v>
      </c>
      <c r="AV104" s="78" t="s">
        <v>160</v>
      </c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8" t="s">
        <v>162</v>
      </c>
      <c r="BI104" s="35"/>
      <c r="BJ104" s="35"/>
      <c r="BK104" s="71" t="s">
        <v>29</v>
      </c>
      <c r="BL104" s="71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7"/>
      <c r="BX104" s="51"/>
    </row>
    <row r="105" spans="1:76" ht="7.15" customHeight="1">
      <c r="A105" s="203"/>
      <c r="B105" s="66"/>
      <c r="C105" s="66"/>
      <c r="D105" s="66"/>
      <c r="E105" s="66"/>
      <c r="F105" s="66"/>
      <c r="G105" s="66"/>
      <c r="H105" s="66"/>
      <c r="I105" s="122"/>
      <c r="J105" s="122"/>
      <c r="K105" s="122"/>
      <c r="L105" s="122"/>
      <c r="M105" s="66"/>
      <c r="N105" s="66"/>
      <c r="O105" s="66"/>
      <c r="P105" s="66"/>
      <c r="Q105" s="66"/>
      <c r="R105" s="205"/>
      <c r="S105" s="192"/>
      <c r="T105" s="66"/>
      <c r="U105" s="66"/>
      <c r="V105" s="66"/>
      <c r="W105" s="66"/>
      <c r="X105" s="66"/>
      <c r="Y105" s="66"/>
      <c r="Z105" s="66"/>
      <c r="AA105" s="122"/>
      <c r="AB105" s="122"/>
      <c r="AC105" s="122"/>
      <c r="AD105" s="122"/>
      <c r="AE105" s="66"/>
      <c r="AF105" s="66"/>
      <c r="AG105" s="66"/>
      <c r="AH105" s="66"/>
      <c r="AI105" s="66"/>
      <c r="AJ105" s="216"/>
      <c r="AN105" s="40"/>
      <c r="AO105" s="221"/>
      <c r="AP105" s="222"/>
      <c r="AQ105" s="222"/>
      <c r="AR105" s="72"/>
      <c r="AS105" s="72"/>
      <c r="AT105" s="72"/>
      <c r="AU105" s="72"/>
      <c r="AV105" s="79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9"/>
      <c r="BI105" s="40"/>
      <c r="BJ105" s="40"/>
      <c r="BK105" s="72"/>
      <c r="BL105" s="72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2"/>
      <c r="BX105" s="51"/>
    </row>
    <row r="106" spans="1:76" ht="7.15" customHeight="1">
      <c r="A106" s="203" t="s">
        <v>133</v>
      </c>
      <c r="B106" s="66"/>
      <c r="C106" s="66"/>
      <c r="D106" s="66"/>
      <c r="E106" s="66"/>
      <c r="F106" s="66"/>
      <c r="G106" s="66"/>
      <c r="H106" s="66"/>
      <c r="I106" s="122"/>
      <c r="J106" s="122"/>
      <c r="K106" s="122"/>
      <c r="L106" s="122"/>
      <c r="M106" s="66"/>
      <c r="N106" s="66"/>
      <c r="O106" s="66"/>
      <c r="P106" s="66"/>
      <c r="Q106" s="66"/>
      <c r="R106" s="205"/>
      <c r="S106" s="192" t="s">
        <v>134</v>
      </c>
      <c r="T106" s="66"/>
      <c r="U106" s="66"/>
      <c r="V106" s="66"/>
      <c r="W106" s="66"/>
      <c r="X106" s="66"/>
      <c r="Y106" s="66"/>
      <c r="Z106" s="66"/>
      <c r="AA106" s="122"/>
      <c r="AB106" s="122"/>
      <c r="AC106" s="122"/>
      <c r="AD106" s="122"/>
      <c r="AE106" s="66"/>
      <c r="AF106" s="66"/>
      <c r="AG106" s="66"/>
      <c r="AH106" s="66"/>
      <c r="AI106" s="66"/>
      <c r="AJ106" s="216"/>
      <c r="AN106" s="40"/>
      <c r="AO106" s="221"/>
      <c r="AP106" s="222"/>
      <c r="AQ106" s="222"/>
      <c r="AR106" s="72"/>
      <c r="AS106" s="72"/>
      <c r="AT106" s="72"/>
      <c r="AU106" s="72"/>
      <c r="AV106" s="79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9"/>
      <c r="BI106" s="224">
        <v>0.37</v>
      </c>
      <c r="BJ106" s="224"/>
      <c r="BK106" s="72"/>
      <c r="BL106" s="72"/>
      <c r="BM106" s="72">
        <v>10</v>
      </c>
      <c r="BN106" s="72"/>
      <c r="BO106" s="72" t="s">
        <v>0</v>
      </c>
      <c r="BP106" s="72"/>
      <c r="BQ106" s="233">
        <f>(POWER(AW104/(12.9*(POWER(BB108,0.57))),0.37))*10</f>
        <v>0</v>
      </c>
      <c r="BR106" s="233"/>
      <c r="BS106" s="233"/>
      <c r="BT106" s="238" t="str">
        <f>IF(BQ106&gt;AS104,"不可","○")</f>
        <v>○</v>
      </c>
      <c r="BU106" s="238"/>
      <c r="BV106" s="238"/>
      <c r="BW106" s="239"/>
    </row>
    <row r="107" spans="1:76" ht="7.15" customHeight="1">
      <c r="A107" s="203"/>
      <c r="B107" s="66"/>
      <c r="C107" s="66"/>
      <c r="D107" s="66"/>
      <c r="E107" s="66"/>
      <c r="F107" s="66"/>
      <c r="G107" s="66"/>
      <c r="H107" s="66"/>
      <c r="I107" s="122"/>
      <c r="J107" s="122"/>
      <c r="K107" s="122"/>
      <c r="L107" s="122"/>
      <c r="M107" s="66"/>
      <c r="N107" s="66"/>
      <c r="O107" s="66"/>
      <c r="P107" s="66"/>
      <c r="Q107" s="66"/>
      <c r="R107" s="205"/>
      <c r="S107" s="192"/>
      <c r="T107" s="66"/>
      <c r="U107" s="66"/>
      <c r="V107" s="66"/>
      <c r="W107" s="66"/>
      <c r="X107" s="66"/>
      <c r="Y107" s="66"/>
      <c r="Z107" s="66"/>
      <c r="AA107" s="122"/>
      <c r="AB107" s="122"/>
      <c r="AC107" s="122"/>
      <c r="AD107" s="122"/>
      <c r="AE107" s="66"/>
      <c r="AF107" s="66"/>
      <c r="AG107" s="66"/>
      <c r="AH107" s="66"/>
      <c r="AI107" s="66"/>
      <c r="AJ107" s="216"/>
      <c r="AN107" s="40"/>
      <c r="AO107" s="39"/>
      <c r="AP107" s="40"/>
      <c r="AQ107" s="40"/>
      <c r="AR107" s="72"/>
      <c r="AS107" s="72"/>
      <c r="AT107" s="72"/>
      <c r="AU107" s="72"/>
      <c r="AV107" s="79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9"/>
      <c r="BI107" s="224"/>
      <c r="BJ107" s="224"/>
      <c r="BK107" s="72"/>
      <c r="BL107" s="72"/>
      <c r="BM107" s="72"/>
      <c r="BN107" s="72"/>
      <c r="BO107" s="72"/>
      <c r="BP107" s="72"/>
      <c r="BQ107" s="233"/>
      <c r="BR107" s="233"/>
      <c r="BS107" s="233"/>
      <c r="BT107" s="238"/>
      <c r="BU107" s="238"/>
      <c r="BV107" s="238"/>
      <c r="BW107" s="239"/>
    </row>
    <row r="108" spans="1:76" ht="7.15" customHeight="1">
      <c r="A108" s="203"/>
      <c r="B108" s="66"/>
      <c r="C108" s="66"/>
      <c r="D108" s="66"/>
      <c r="E108" s="66"/>
      <c r="F108" s="66"/>
      <c r="G108" s="66"/>
      <c r="H108" s="66"/>
      <c r="I108" s="122"/>
      <c r="J108" s="122"/>
      <c r="K108" s="122"/>
      <c r="L108" s="122"/>
      <c r="M108" s="66"/>
      <c r="N108" s="66"/>
      <c r="O108" s="66"/>
      <c r="P108" s="66"/>
      <c r="Q108" s="66"/>
      <c r="R108" s="205"/>
      <c r="S108" s="192"/>
      <c r="T108" s="66"/>
      <c r="U108" s="66"/>
      <c r="V108" s="66"/>
      <c r="W108" s="66"/>
      <c r="X108" s="66"/>
      <c r="Y108" s="66"/>
      <c r="Z108" s="66"/>
      <c r="AA108" s="122"/>
      <c r="AB108" s="122"/>
      <c r="AC108" s="122"/>
      <c r="AD108" s="122"/>
      <c r="AE108" s="66"/>
      <c r="AF108" s="66"/>
      <c r="AG108" s="66"/>
      <c r="AH108" s="66"/>
      <c r="AI108" s="66"/>
      <c r="AJ108" s="216"/>
      <c r="AN108" s="40"/>
      <c r="AO108" s="39"/>
      <c r="AP108" s="40"/>
      <c r="AQ108" s="40"/>
      <c r="AR108" s="72"/>
      <c r="AS108" s="72"/>
      <c r="AT108" s="72"/>
      <c r="AU108" s="72"/>
      <c r="AV108" s="79"/>
      <c r="AW108" s="72">
        <v>12.9</v>
      </c>
      <c r="AX108" s="72"/>
      <c r="AY108" s="72"/>
      <c r="AZ108" s="72" t="s">
        <v>29</v>
      </c>
      <c r="BA108" s="72"/>
      <c r="BB108" s="83">
        <v>0.1</v>
      </c>
      <c r="BC108" s="83"/>
      <c r="BD108" s="83"/>
      <c r="BE108" s="83"/>
      <c r="BF108" s="77">
        <v>0.56999999999999995</v>
      </c>
      <c r="BG108" s="77"/>
      <c r="BH108" s="79"/>
      <c r="BI108" s="40"/>
      <c r="BJ108" s="40"/>
      <c r="BK108" s="72"/>
      <c r="BL108" s="72"/>
      <c r="BM108" s="72"/>
      <c r="BN108" s="72"/>
      <c r="BO108" s="72"/>
      <c r="BP108" s="72"/>
      <c r="BQ108" s="233"/>
      <c r="BR108" s="233"/>
      <c r="BS108" s="233"/>
      <c r="BT108" s="238"/>
      <c r="BU108" s="238"/>
      <c r="BV108" s="238"/>
      <c r="BW108" s="239"/>
    </row>
    <row r="109" spans="1:76" ht="7.15" customHeight="1">
      <c r="A109" s="203" t="s">
        <v>135</v>
      </c>
      <c r="B109" s="66"/>
      <c r="C109" s="66"/>
      <c r="D109" s="66"/>
      <c r="E109" s="66"/>
      <c r="F109" s="66"/>
      <c r="G109" s="66"/>
      <c r="H109" s="66"/>
      <c r="I109" s="122"/>
      <c r="J109" s="122"/>
      <c r="K109" s="122"/>
      <c r="L109" s="122"/>
      <c r="M109" s="66"/>
      <c r="N109" s="66"/>
      <c r="O109" s="66"/>
      <c r="P109" s="66"/>
      <c r="Q109" s="66"/>
      <c r="R109" s="205"/>
      <c r="S109" s="192" t="s">
        <v>136</v>
      </c>
      <c r="T109" s="66"/>
      <c r="U109" s="66"/>
      <c r="V109" s="66"/>
      <c r="W109" s="66"/>
      <c r="X109" s="66"/>
      <c r="Y109" s="66"/>
      <c r="Z109" s="66"/>
      <c r="AA109" s="122"/>
      <c r="AB109" s="122"/>
      <c r="AC109" s="122"/>
      <c r="AD109" s="122"/>
      <c r="AE109" s="66"/>
      <c r="AF109" s="66"/>
      <c r="AG109" s="66"/>
      <c r="AH109" s="66"/>
      <c r="AI109" s="66"/>
      <c r="AJ109" s="216"/>
      <c r="AN109" s="40"/>
      <c r="AO109" s="39"/>
      <c r="AP109" s="40"/>
      <c r="AQ109" s="40"/>
      <c r="AR109" s="72"/>
      <c r="AS109" s="72"/>
      <c r="AT109" s="72"/>
      <c r="AU109" s="72"/>
      <c r="AV109" s="79"/>
      <c r="AW109" s="72"/>
      <c r="AX109" s="72"/>
      <c r="AY109" s="72"/>
      <c r="AZ109" s="72"/>
      <c r="BA109" s="72"/>
      <c r="BB109" s="83"/>
      <c r="BC109" s="83"/>
      <c r="BD109" s="83"/>
      <c r="BE109" s="83"/>
      <c r="BF109" s="77"/>
      <c r="BG109" s="77"/>
      <c r="BH109" s="79"/>
      <c r="BI109" s="40"/>
      <c r="BJ109" s="40"/>
      <c r="BK109" s="72"/>
      <c r="BL109" s="72"/>
      <c r="BM109" s="72"/>
      <c r="BN109" s="72"/>
      <c r="BO109" s="72"/>
      <c r="BP109" s="72"/>
      <c r="BQ109" s="233"/>
      <c r="BR109" s="233"/>
      <c r="BS109" s="233"/>
      <c r="BT109" s="238"/>
      <c r="BU109" s="238"/>
      <c r="BV109" s="238"/>
      <c r="BW109" s="239"/>
    </row>
    <row r="110" spans="1:76" ht="7.15" customHeight="1">
      <c r="A110" s="203"/>
      <c r="B110" s="66"/>
      <c r="C110" s="66"/>
      <c r="D110" s="66"/>
      <c r="E110" s="66"/>
      <c r="F110" s="66"/>
      <c r="G110" s="66"/>
      <c r="H110" s="66"/>
      <c r="I110" s="122"/>
      <c r="J110" s="122"/>
      <c r="K110" s="122"/>
      <c r="L110" s="122"/>
      <c r="M110" s="66"/>
      <c r="N110" s="66"/>
      <c r="O110" s="66"/>
      <c r="P110" s="66"/>
      <c r="Q110" s="66"/>
      <c r="R110" s="205"/>
      <c r="S110" s="192"/>
      <c r="T110" s="66"/>
      <c r="U110" s="66"/>
      <c r="V110" s="66"/>
      <c r="W110" s="66"/>
      <c r="X110" s="66"/>
      <c r="Y110" s="66"/>
      <c r="Z110" s="66"/>
      <c r="AA110" s="122"/>
      <c r="AB110" s="122"/>
      <c r="AC110" s="122"/>
      <c r="AD110" s="122"/>
      <c r="AE110" s="66"/>
      <c r="AF110" s="66"/>
      <c r="AG110" s="66"/>
      <c r="AH110" s="66"/>
      <c r="AI110" s="66"/>
      <c r="AJ110" s="216"/>
      <c r="AN110" s="40"/>
      <c r="AO110" s="39"/>
      <c r="AP110" s="40"/>
      <c r="AQ110" s="40"/>
      <c r="AR110" s="72"/>
      <c r="AS110" s="72"/>
      <c r="AT110" s="72"/>
      <c r="AU110" s="72"/>
      <c r="AV110" s="79"/>
      <c r="AW110" s="72"/>
      <c r="AX110" s="72"/>
      <c r="AY110" s="72"/>
      <c r="AZ110" s="72"/>
      <c r="BA110" s="72"/>
      <c r="BB110" s="83"/>
      <c r="BC110" s="83"/>
      <c r="BD110" s="83"/>
      <c r="BE110" s="83"/>
      <c r="BF110" s="40"/>
      <c r="BG110" s="40"/>
      <c r="BH110" s="79"/>
      <c r="BI110" s="40"/>
      <c r="BJ110" s="40"/>
      <c r="BK110" s="72"/>
      <c r="BL110" s="72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2"/>
    </row>
    <row r="111" spans="1:76" ht="7.15" customHeight="1">
      <c r="A111" s="204"/>
      <c r="B111" s="67"/>
      <c r="C111" s="67"/>
      <c r="D111" s="67"/>
      <c r="E111" s="67"/>
      <c r="F111" s="67"/>
      <c r="G111" s="67"/>
      <c r="H111" s="67"/>
      <c r="I111" s="142"/>
      <c r="J111" s="142"/>
      <c r="K111" s="142"/>
      <c r="L111" s="142"/>
      <c r="M111" s="67"/>
      <c r="N111" s="67"/>
      <c r="O111" s="67"/>
      <c r="P111" s="67"/>
      <c r="Q111" s="67"/>
      <c r="R111" s="206"/>
      <c r="S111" s="207"/>
      <c r="T111" s="67"/>
      <c r="U111" s="67"/>
      <c r="V111" s="67"/>
      <c r="W111" s="67"/>
      <c r="X111" s="67"/>
      <c r="Y111" s="67"/>
      <c r="Z111" s="67"/>
      <c r="AA111" s="142"/>
      <c r="AB111" s="142"/>
      <c r="AC111" s="142"/>
      <c r="AD111" s="142"/>
      <c r="AE111" s="67"/>
      <c r="AF111" s="67"/>
      <c r="AG111" s="67"/>
      <c r="AH111" s="67"/>
      <c r="AI111" s="67"/>
      <c r="AJ111" s="218"/>
      <c r="AN111" s="40"/>
      <c r="AO111" s="53"/>
      <c r="AP111" s="52"/>
      <c r="AQ111" s="52"/>
      <c r="AR111" s="73"/>
      <c r="AS111" s="73"/>
      <c r="AT111" s="73"/>
      <c r="AU111" s="73"/>
      <c r="AV111" s="80"/>
      <c r="AW111" s="73"/>
      <c r="AX111" s="73"/>
      <c r="AY111" s="73"/>
      <c r="AZ111" s="73"/>
      <c r="BA111" s="73"/>
      <c r="BB111" s="84"/>
      <c r="BC111" s="84"/>
      <c r="BD111" s="84"/>
      <c r="BE111" s="84"/>
      <c r="BF111" s="52"/>
      <c r="BG111" s="52"/>
      <c r="BH111" s="80"/>
      <c r="BI111" s="52"/>
      <c r="BJ111" s="52"/>
      <c r="BK111" s="73"/>
      <c r="BL111" s="73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4"/>
    </row>
    <row r="112" spans="1:76" ht="7.1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S112" s="46"/>
      <c r="BT112" s="46"/>
      <c r="BU112" s="46"/>
      <c r="BV112" s="46"/>
      <c r="BW112" s="46"/>
    </row>
    <row r="113" spans="1:86" ht="7.1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M113" s="46"/>
      <c r="BS113" s="46"/>
      <c r="BT113" s="46"/>
      <c r="BU113" s="46"/>
      <c r="BV113" s="46"/>
      <c r="BW113" s="46"/>
    </row>
    <row r="114" spans="1:86" ht="7.1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S114" s="46"/>
      <c r="BT114" s="46"/>
      <c r="BU114" s="46"/>
      <c r="BV114" s="46"/>
      <c r="BW114" s="46"/>
    </row>
    <row r="115" spans="1:86" ht="7.1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S115" s="46"/>
      <c r="BT115" s="46"/>
      <c r="BU115" s="46"/>
      <c r="BV115" s="46"/>
      <c r="BW115" s="46"/>
    </row>
    <row r="116" spans="1:86" ht="7.1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O116" s="46"/>
      <c r="AP116" s="46"/>
      <c r="BJ116" s="46"/>
      <c r="BP116" s="46"/>
      <c r="BQ116" s="46"/>
      <c r="BR116" s="46"/>
      <c r="BS116" s="46"/>
      <c r="BT116" s="46"/>
      <c r="BU116" s="46"/>
      <c r="BV116" s="46"/>
      <c r="BW116" s="46"/>
    </row>
    <row r="117" spans="1:86" ht="7.1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O117" s="46"/>
      <c r="AP117" s="46"/>
      <c r="BK117" s="46"/>
      <c r="BP117" s="46"/>
      <c r="BQ117" s="46"/>
      <c r="BR117" s="46"/>
      <c r="BS117" s="46"/>
      <c r="BT117" s="46"/>
      <c r="BU117" s="46"/>
      <c r="BV117" s="46"/>
      <c r="BW117" s="46"/>
    </row>
    <row r="118" spans="1:86" ht="7.1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BK118" s="40"/>
      <c r="BU118" s="46"/>
      <c r="BV118" s="46"/>
      <c r="BW118" s="46"/>
    </row>
    <row r="119" spans="1:86" ht="7.15" customHeight="1">
      <c r="AG119" s="46"/>
      <c r="BJ119" s="40"/>
      <c r="BK119" s="40"/>
      <c r="BU119" s="46"/>
      <c r="BV119" s="46"/>
      <c r="BW119" s="46"/>
    </row>
    <row r="120" spans="1:86" ht="7.15" customHeight="1">
      <c r="AG120" s="46"/>
      <c r="AK120" s="46"/>
      <c r="BJ120" s="40"/>
      <c r="BK120" s="40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</row>
    <row r="121" spans="1:86" ht="7.15" customHeight="1">
      <c r="AG121" s="46"/>
      <c r="AK121" s="46"/>
      <c r="BJ121" s="40"/>
      <c r="BK121" s="40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</row>
    <row r="122" spans="1:86" ht="7.15" customHeight="1">
      <c r="AI122" s="46"/>
      <c r="AJ122" s="46"/>
      <c r="AK122" s="46"/>
      <c r="AL122" s="46"/>
      <c r="AM122" s="46"/>
      <c r="AN122" s="46"/>
      <c r="AO122" s="46"/>
      <c r="AP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</row>
    <row r="123" spans="1:86" ht="7.15" customHeight="1">
      <c r="AI123" s="46"/>
      <c r="AJ123" s="46"/>
      <c r="AK123" s="46"/>
      <c r="AL123" s="46"/>
      <c r="AM123" s="46"/>
      <c r="AN123" s="46"/>
      <c r="AO123" s="48"/>
      <c r="AP123" s="48"/>
      <c r="BJ123" s="48"/>
      <c r="BK123" s="48"/>
      <c r="BL123" s="48"/>
      <c r="BM123" s="48"/>
      <c r="BN123" s="48"/>
      <c r="BO123" s="48"/>
      <c r="BP123" s="50"/>
      <c r="BQ123" s="50"/>
      <c r="BR123" s="50"/>
      <c r="BS123" s="50"/>
      <c r="BT123" s="48"/>
      <c r="BU123" s="48"/>
      <c r="BV123" s="49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</row>
    <row r="124" spans="1:86" ht="7.15" customHeight="1">
      <c r="AI124" s="46"/>
      <c r="AJ124" s="46"/>
      <c r="AK124" s="46"/>
      <c r="AL124" s="46"/>
      <c r="AM124" s="46"/>
      <c r="AN124" s="46"/>
      <c r="BV124" s="49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</row>
    <row r="125" spans="1:86" ht="7.15" customHeight="1">
      <c r="AI125" s="46"/>
      <c r="AJ125" s="46"/>
      <c r="AK125" s="46"/>
      <c r="AL125" s="46"/>
      <c r="AM125" s="46"/>
      <c r="AN125" s="46"/>
      <c r="BV125" s="49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</row>
    <row r="126" spans="1:86" ht="7.15" customHeight="1">
      <c r="AI126" s="46"/>
      <c r="AJ126" s="46"/>
      <c r="AK126" s="46"/>
      <c r="AL126" s="46"/>
      <c r="AM126" s="46"/>
      <c r="AN126" s="46"/>
      <c r="BV126" s="49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</row>
    <row r="127" spans="1:86" ht="7.15" customHeight="1">
      <c r="AI127" s="46"/>
      <c r="AJ127" s="46"/>
      <c r="AK127" s="46"/>
      <c r="AL127" s="46"/>
      <c r="AM127" s="46"/>
      <c r="AN127" s="46"/>
      <c r="BV127" s="49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</row>
    <row r="128" spans="1:86" ht="7.15" customHeight="1">
      <c r="AI128" s="46"/>
      <c r="AJ128" s="46"/>
      <c r="AK128" s="46"/>
      <c r="AL128" s="46"/>
      <c r="AM128" s="46"/>
      <c r="AN128" s="46"/>
      <c r="BV128" s="49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</row>
    <row r="129" spans="35:86" ht="7.15" customHeight="1">
      <c r="AI129" s="46"/>
      <c r="AJ129" s="46"/>
      <c r="AK129" s="46"/>
      <c r="AL129" s="46"/>
      <c r="AM129" s="46"/>
      <c r="AN129" s="46"/>
      <c r="BV129" s="49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</row>
    <row r="130" spans="35:86" ht="7.15" customHeight="1">
      <c r="AI130" s="46"/>
      <c r="AJ130" s="46"/>
      <c r="AK130" s="46"/>
      <c r="AL130" s="46"/>
      <c r="AM130" s="46"/>
      <c r="AN130" s="46"/>
      <c r="BV130" s="49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</row>
    <row r="131" spans="35:86" ht="7.15" customHeight="1">
      <c r="AI131" s="46"/>
      <c r="AJ131" s="46"/>
      <c r="AK131" s="46"/>
      <c r="AL131" s="46"/>
      <c r="AM131" s="48"/>
      <c r="AN131" s="48"/>
      <c r="BV131" s="49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</row>
    <row r="132" spans="35:86" ht="7.15" customHeight="1">
      <c r="AI132" s="46"/>
      <c r="AJ132" s="46"/>
      <c r="AK132" s="46"/>
      <c r="AL132" s="46"/>
      <c r="BV132" s="49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</row>
    <row r="133" spans="35:86" ht="7.15" customHeight="1">
      <c r="AI133" s="46"/>
      <c r="AJ133" s="46"/>
      <c r="AK133" s="46"/>
      <c r="AL133" s="46"/>
      <c r="BV133" s="49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</row>
    <row r="134" spans="35:86" ht="7.15" customHeight="1">
      <c r="AI134" s="46"/>
      <c r="AJ134" s="46"/>
      <c r="AK134" s="46"/>
      <c r="AL134" s="46"/>
      <c r="BV134" s="49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</row>
    <row r="135" spans="35:86" ht="7.15" customHeight="1">
      <c r="AI135" s="46"/>
      <c r="AJ135" s="46"/>
      <c r="AK135" s="46"/>
      <c r="AL135" s="46"/>
      <c r="BV135" s="49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</row>
    <row r="136" spans="35:86" ht="7.15" customHeight="1">
      <c r="AI136" s="46"/>
      <c r="AJ136" s="46"/>
      <c r="AK136" s="46"/>
      <c r="AL136" s="46"/>
      <c r="BV136" s="49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</row>
    <row r="137" spans="35:86" ht="7.15" customHeight="1">
      <c r="AI137" s="46"/>
      <c r="AJ137" s="46"/>
      <c r="AK137" s="46"/>
      <c r="AL137" s="46"/>
      <c r="BV137" s="49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</row>
    <row r="138" spans="35:86" ht="7.15" customHeight="1">
      <c r="AI138" s="46"/>
      <c r="AJ138" s="46"/>
      <c r="AK138" s="46"/>
      <c r="AL138" s="46"/>
      <c r="BV138" s="49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</row>
    <row r="139" spans="35:86" ht="7.15" customHeight="1">
      <c r="AI139" s="46"/>
      <c r="AJ139" s="46"/>
      <c r="AK139" s="46"/>
      <c r="AL139" s="46"/>
      <c r="BV139" s="49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</row>
    <row r="140" spans="35:86" ht="7.15" customHeight="1">
      <c r="AI140" s="46"/>
      <c r="AJ140" s="46"/>
      <c r="AK140" s="46"/>
      <c r="AL140" s="46"/>
      <c r="BV140" s="49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</row>
    <row r="141" spans="35:86" ht="7.15" customHeight="1">
      <c r="AI141" s="46"/>
      <c r="AJ141" s="46"/>
      <c r="AK141" s="46"/>
      <c r="AL141" s="46"/>
      <c r="BV141" s="49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</row>
    <row r="142" spans="35:86" ht="7.15" customHeight="1">
      <c r="AI142" s="46"/>
      <c r="AJ142" s="46"/>
      <c r="AK142" s="46"/>
      <c r="AL142" s="46"/>
      <c r="BV142" s="49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</row>
    <row r="143" spans="35:86" ht="7.15" customHeight="1">
      <c r="AI143" s="46"/>
      <c r="AJ143" s="46"/>
      <c r="AK143" s="46"/>
      <c r="AL143" s="46"/>
      <c r="BV143" s="49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</row>
    <row r="144" spans="35:86" ht="7.15" customHeight="1">
      <c r="AI144" s="46"/>
      <c r="AJ144" s="46"/>
      <c r="AK144" s="46"/>
      <c r="AL144" s="46"/>
      <c r="BV144" s="49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</row>
    <row r="145" spans="35:86" ht="7.15" customHeight="1">
      <c r="AI145" s="46"/>
      <c r="AJ145" s="46"/>
      <c r="AK145" s="46"/>
      <c r="AL145" s="46"/>
      <c r="BV145" s="49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</row>
    <row r="146" spans="35:86" ht="7.15" customHeight="1">
      <c r="AI146" s="46"/>
      <c r="AJ146" s="46"/>
      <c r="AK146" s="46"/>
      <c r="AL146" s="46"/>
      <c r="BV146" s="49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</row>
    <row r="147" spans="35:86" ht="7.15" customHeight="1">
      <c r="AI147" s="46"/>
      <c r="AJ147" s="46"/>
      <c r="AK147" s="46"/>
      <c r="AL147" s="46"/>
      <c r="BV147" s="49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</row>
    <row r="148" spans="35:86" ht="7.15" customHeight="1">
      <c r="AI148" s="46"/>
      <c r="AJ148" s="46"/>
      <c r="AK148" s="46"/>
      <c r="AL148" s="46"/>
      <c r="BV148" s="49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</row>
    <row r="149" spans="35:86" ht="7.15" customHeight="1">
      <c r="AI149" s="46"/>
      <c r="AJ149" s="46"/>
      <c r="AK149" s="46"/>
      <c r="AL149" s="46"/>
      <c r="BV149" s="49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</row>
    <row r="150" spans="35:86" ht="7.15" customHeight="1">
      <c r="AI150" s="46"/>
      <c r="AJ150" s="46"/>
      <c r="AK150" s="46"/>
      <c r="AL150" s="46"/>
      <c r="BV150" s="49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</row>
    <row r="151" spans="35:86" ht="7.15" customHeight="1">
      <c r="AI151" s="46"/>
      <c r="AJ151" s="46"/>
      <c r="AK151" s="46"/>
      <c r="AL151" s="46"/>
      <c r="BV151" s="49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</row>
    <row r="152" spans="35:86" ht="7.15" customHeight="1">
      <c r="AI152" s="46"/>
      <c r="AJ152" s="46"/>
      <c r="AK152" s="46"/>
      <c r="AL152" s="46"/>
      <c r="BV152" s="49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</row>
    <row r="153" spans="35:86" ht="7.15" customHeight="1">
      <c r="AI153" s="46"/>
      <c r="AJ153" s="46"/>
      <c r="AK153" s="46"/>
      <c r="AL153" s="46"/>
      <c r="BV153" s="49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</row>
    <row r="154" spans="35:86" ht="7.15" customHeight="1">
      <c r="AI154" s="46"/>
      <c r="AJ154" s="46"/>
      <c r="AK154" s="46"/>
      <c r="AL154" s="46"/>
      <c r="BV154" s="49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</row>
    <row r="155" spans="35:86" ht="7.15" customHeight="1">
      <c r="AI155" s="46"/>
      <c r="AJ155" s="46"/>
      <c r="AK155" s="46"/>
      <c r="AL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</row>
    <row r="156" spans="35:86" ht="7.15" customHeight="1">
      <c r="AI156" s="46"/>
      <c r="AJ156" s="46"/>
      <c r="AK156" s="46"/>
      <c r="AL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</row>
    <row r="157" spans="35:86" ht="7.15" customHeight="1">
      <c r="AI157" s="46"/>
      <c r="AJ157" s="46"/>
      <c r="AK157" s="46"/>
      <c r="AL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</row>
    <row r="158" spans="35:86" ht="7.15" customHeight="1">
      <c r="AI158" s="46"/>
      <c r="AJ158" s="46"/>
      <c r="AK158" s="46"/>
      <c r="AL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</row>
    <row r="159" spans="35:86" ht="7.15" customHeight="1">
      <c r="AI159" s="46"/>
      <c r="AJ159" s="46"/>
      <c r="AK159" s="46"/>
      <c r="AL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</row>
    <row r="160" spans="35:86" ht="7.15" customHeight="1">
      <c r="AI160" s="46"/>
      <c r="AJ160" s="46"/>
      <c r="AK160" s="46"/>
      <c r="AL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</row>
    <row r="161" spans="35:86" ht="7.15" customHeight="1">
      <c r="AI161" s="46"/>
      <c r="AJ161" s="46"/>
      <c r="AK161" s="46"/>
      <c r="AL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</row>
    <row r="162" spans="35:86" ht="7.15" customHeight="1">
      <c r="AI162" s="46"/>
      <c r="AJ162" s="46"/>
      <c r="AK162" s="46"/>
      <c r="AL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</row>
    <row r="163" spans="35:86" ht="7.15" customHeight="1">
      <c r="AI163" s="46"/>
      <c r="AJ163" s="46"/>
      <c r="AK163" s="46"/>
      <c r="AL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</row>
    <row r="164" spans="35:86" ht="7.15" customHeight="1">
      <c r="AI164" s="46"/>
      <c r="AJ164" s="46"/>
      <c r="AK164" s="46"/>
      <c r="AL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</row>
    <row r="165" spans="35:86" ht="7.15" customHeight="1">
      <c r="AI165" s="46"/>
      <c r="AJ165" s="46"/>
      <c r="AK165" s="46"/>
      <c r="AL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</row>
    <row r="166" spans="35:86" ht="7.15" customHeight="1">
      <c r="AI166" s="46"/>
      <c r="AJ166" s="46"/>
      <c r="AK166" s="46"/>
      <c r="AL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</row>
    <row r="167" spans="35:86" ht="7.15" customHeight="1">
      <c r="AI167" s="46"/>
      <c r="AJ167" s="46"/>
      <c r="AK167" s="46"/>
      <c r="AL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</row>
    <row r="168" spans="35:86" ht="7.15" customHeight="1">
      <c r="AI168" s="46"/>
      <c r="AJ168" s="46"/>
      <c r="AK168" s="46"/>
      <c r="AL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</row>
    <row r="169" spans="35:86" ht="7.15" customHeight="1">
      <c r="AI169" s="46"/>
      <c r="AJ169" s="46"/>
    </row>
    <row r="170" spans="35:86" ht="7.15" customHeight="1">
      <c r="AI170" s="46"/>
      <c r="AJ170" s="46"/>
    </row>
    <row r="171" spans="35:86" ht="7.15" customHeight="1"/>
    <row r="172" spans="35:86" ht="7.15" customHeight="1"/>
    <row r="173" spans="35:86" ht="7.15" customHeight="1"/>
    <row r="174" spans="35:86" ht="7.15" customHeight="1"/>
    <row r="175" spans="35:86" ht="7.15" customHeight="1"/>
    <row r="176" spans="35:86" ht="7.15" customHeight="1"/>
    <row r="177" ht="7.15" customHeight="1"/>
    <row r="178" ht="5.0999999999999996" customHeight="1"/>
    <row r="179" ht="5.0999999999999996" customHeight="1"/>
    <row r="180" ht="5.0999999999999996" customHeight="1"/>
    <row r="181" ht="5.0999999999999996" customHeight="1"/>
    <row r="182" ht="5.0999999999999996" customHeight="1"/>
    <row r="183" ht="5.0999999999999996" customHeight="1"/>
    <row r="184" ht="5.0999999999999996" customHeight="1"/>
    <row r="185" ht="5.0999999999999996" customHeight="1"/>
    <row r="186" ht="5.0999999999999996" customHeight="1"/>
    <row r="187" ht="5.0999999999999996" customHeight="1"/>
    <row r="188" ht="5.0999999999999996" customHeight="1"/>
    <row r="189" ht="5.0999999999999996" customHeight="1"/>
    <row r="190" ht="5.0999999999999996" customHeight="1"/>
    <row r="191" ht="5.0999999999999996" customHeight="1"/>
    <row r="192" ht="5.0999999999999996" customHeight="1"/>
    <row r="193" ht="5.0999999999999996" customHeight="1"/>
    <row r="194" ht="5.0999999999999996" customHeight="1"/>
    <row r="195" ht="5.0999999999999996" customHeight="1"/>
    <row r="196" ht="5.0999999999999996" customHeight="1"/>
    <row r="197" ht="5.0999999999999996" customHeight="1"/>
    <row r="198" ht="5.0999999999999996" customHeight="1"/>
    <row r="199" ht="5.0999999999999996" customHeight="1"/>
    <row r="200" ht="5.0999999999999996" customHeight="1"/>
    <row r="201" ht="5.0999999999999996" customHeight="1"/>
    <row r="202" ht="5.0999999999999996" customHeight="1"/>
    <row r="203" ht="5.0999999999999996" customHeight="1"/>
    <row r="204" ht="5.0999999999999996" customHeight="1"/>
    <row r="205" ht="5.0999999999999996" customHeight="1"/>
    <row r="206" ht="5.0999999999999996" customHeight="1"/>
    <row r="207" ht="5.0999999999999996" customHeight="1"/>
    <row r="208" ht="5.0999999999999996" customHeight="1"/>
    <row r="209" ht="5.0999999999999996" customHeight="1"/>
    <row r="210" ht="5.0999999999999996" customHeight="1"/>
    <row r="211" ht="5.0999999999999996" customHeight="1"/>
    <row r="212" ht="5.0999999999999996" customHeight="1"/>
    <row r="213" ht="5.0999999999999996" customHeight="1"/>
    <row r="214" ht="5.0999999999999996" customHeight="1"/>
    <row r="215" ht="5.0999999999999996" customHeight="1"/>
    <row r="216" ht="5.0999999999999996" customHeight="1"/>
    <row r="217" ht="5.0999999999999996" customHeight="1"/>
    <row r="218" ht="5.0999999999999996" customHeight="1"/>
    <row r="219" ht="5.0999999999999996" customHeight="1"/>
    <row r="220" ht="5.0999999999999996" customHeight="1"/>
    <row r="221" ht="5.0999999999999996" customHeight="1"/>
    <row r="222" ht="5.0999999999999996" customHeight="1"/>
    <row r="223" ht="5.0999999999999996" customHeight="1"/>
    <row r="224" ht="5.0999999999999996" customHeight="1"/>
    <row r="225" ht="5.0999999999999996" customHeight="1"/>
    <row r="226" ht="5.0999999999999996" customHeight="1"/>
    <row r="227" ht="5.0999999999999996" customHeight="1"/>
    <row r="228" ht="5.0999999999999996" customHeight="1"/>
    <row r="229" ht="5.0999999999999996" customHeight="1"/>
    <row r="230" ht="5.0999999999999996" customHeight="1"/>
    <row r="231" ht="5.0999999999999996" customHeight="1"/>
  </sheetData>
  <mergeCells count="780">
    <mergeCell ref="BT106:BW109"/>
    <mergeCell ref="BR76:BT79"/>
    <mergeCell ref="BN88:BO89"/>
    <mergeCell ref="BU70:BV71"/>
    <mergeCell ref="BR72:BT73"/>
    <mergeCell ref="BL76:BN79"/>
    <mergeCell ref="BU74:BV75"/>
    <mergeCell ref="BR70:BT71"/>
    <mergeCell ref="BU72:BV73"/>
    <mergeCell ref="BW74:BW75"/>
    <mergeCell ref="BL95:BQ98"/>
    <mergeCell ref="BM106:BN109"/>
    <mergeCell ref="BO106:BP109"/>
    <mergeCell ref="BR95:BW98"/>
    <mergeCell ref="BL74:BN75"/>
    <mergeCell ref="BO74:BQ75"/>
    <mergeCell ref="BU76:BW79"/>
    <mergeCell ref="BU84:BU87"/>
    <mergeCell ref="BW80:BW83"/>
    <mergeCell ref="BR80:BR83"/>
    <mergeCell ref="BS80:BT83"/>
    <mergeCell ref="BW70:BW71"/>
    <mergeCell ref="BM80:BO83"/>
    <mergeCell ref="BP90:BR91"/>
    <mergeCell ref="BS88:BT89"/>
    <mergeCell ref="BS90:BT91"/>
    <mergeCell ref="BF88:BH89"/>
    <mergeCell ref="BI88:BJ89"/>
    <mergeCell ref="BK88:BM89"/>
    <mergeCell ref="BU88:BW89"/>
    <mergeCell ref="BF99:BK102"/>
    <mergeCell ref="BL92:BQ94"/>
    <mergeCell ref="BR99:BW102"/>
    <mergeCell ref="BL99:BQ102"/>
    <mergeCell ref="BQ106:BS109"/>
    <mergeCell ref="AO10:AP11"/>
    <mergeCell ref="AS10:AT11"/>
    <mergeCell ref="AQ10:AR11"/>
    <mergeCell ref="AU10:AV11"/>
    <mergeCell ref="BF95:BK98"/>
    <mergeCell ref="BO76:BQ79"/>
    <mergeCell ref="BP88:BR89"/>
    <mergeCell ref="BI70:BK71"/>
    <mergeCell ref="BF72:BH73"/>
    <mergeCell ref="BI72:BK73"/>
    <mergeCell ref="AW10:AX11"/>
    <mergeCell ref="BL70:BN71"/>
    <mergeCell ref="BO70:BQ71"/>
    <mergeCell ref="BR92:BW94"/>
    <mergeCell ref="AY10:BA11"/>
    <mergeCell ref="BF10:BH11"/>
    <mergeCell ref="BD12:BE13"/>
    <mergeCell ref="AZ80:BB81"/>
    <mergeCell ref="BB76:BC79"/>
    <mergeCell ref="BD76:BE79"/>
    <mergeCell ref="AO18:AP19"/>
    <mergeCell ref="BH104:BH111"/>
    <mergeCell ref="BU90:BW91"/>
    <mergeCell ref="BB16:BC17"/>
    <mergeCell ref="BD16:BE17"/>
    <mergeCell ref="BB18:BC19"/>
    <mergeCell ref="AY20:BA21"/>
    <mergeCell ref="AS18:AT19"/>
    <mergeCell ref="AW18:AX19"/>
    <mergeCell ref="AY18:BA19"/>
    <mergeCell ref="AW16:AX17"/>
    <mergeCell ref="AY16:BA17"/>
    <mergeCell ref="AO28:AP29"/>
    <mergeCell ref="AQ30:AR31"/>
    <mergeCell ref="AO30:AP31"/>
    <mergeCell ref="AO26:AP27"/>
    <mergeCell ref="AQ26:AR27"/>
    <mergeCell ref="AO16:AP17"/>
    <mergeCell ref="AQ16:AR17"/>
    <mergeCell ref="AS16:AT17"/>
    <mergeCell ref="AU16:AV17"/>
    <mergeCell ref="AS24:AT25"/>
    <mergeCell ref="AS26:AT27"/>
    <mergeCell ref="AO12:AP13"/>
    <mergeCell ref="AQ12:AR13"/>
    <mergeCell ref="AS12:AT13"/>
    <mergeCell ref="AO22:AP23"/>
    <mergeCell ref="AQ20:AR21"/>
    <mergeCell ref="AQ22:AR23"/>
    <mergeCell ref="AQ18:AR19"/>
    <mergeCell ref="AO20:AP21"/>
    <mergeCell ref="AO14:AP15"/>
    <mergeCell ref="AQ14:AR15"/>
    <mergeCell ref="AU12:AV13"/>
    <mergeCell ref="AS54:AT55"/>
    <mergeCell ref="BO58:BQ59"/>
    <mergeCell ref="BL72:BN73"/>
    <mergeCell ref="BO72:BQ73"/>
    <mergeCell ref="BL46:BN47"/>
    <mergeCell ref="BL66:BN67"/>
    <mergeCell ref="BO50:BQ51"/>
    <mergeCell ref="BL58:BN59"/>
    <mergeCell ref="BO48:BQ49"/>
    <mergeCell ref="BI16:BK17"/>
    <mergeCell ref="BF16:BH17"/>
    <mergeCell ref="AS20:AT21"/>
    <mergeCell ref="AS22:AT23"/>
    <mergeCell ref="AW20:AX21"/>
    <mergeCell ref="AU18:AV19"/>
    <mergeCell ref="AS14:AT15"/>
    <mergeCell ref="AU14:AV15"/>
    <mergeCell ref="BB14:BC15"/>
    <mergeCell ref="AW12:AX13"/>
    <mergeCell ref="AS30:AT31"/>
    <mergeCell ref="AS34:AT35"/>
    <mergeCell ref="AS36:AT37"/>
    <mergeCell ref="AS38:AT39"/>
    <mergeCell ref="BU14:BV15"/>
    <mergeCell ref="BO24:BQ25"/>
    <mergeCell ref="BW20:BW21"/>
    <mergeCell ref="BR40:BT41"/>
    <mergeCell ref="BR12:BT13"/>
    <mergeCell ref="BL68:BN69"/>
    <mergeCell ref="BO68:BQ69"/>
    <mergeCell ref="BR16:BT17"/>
    <mergeCell ref="BR36:BT37"/>
    <mergeCell ref="BR20:BT21"/>
    <mergeCell ref="BL16:BN17"/>
    <mergeCell ref="BO14:BQ15"/>
    <mergeCell ref="BO16:BQ17"/>
    <mergeCell ref="BR34:BT35"/>
    <mergeCell ref="BR32:BT33"/>
    <mergeCell ref="BR38:BT39"/>
    <mergeCell ref="BR50:BT51"/>
    <mergeCell ref="BR52:BT53"/>
    <mergeCell ref="BL54:BN55"/>
    <mergeCell ref="BO54:BQ55"/>
    <mergeCell ref="BL60:BN61"/>
    <mergeCell ref="BO64:BQ65"/>
    <mergeCell ref="BW44:BW45"/>
    <mergeCell ref="BW46:BW47"/>
    <mergeCell ref="BU16:BV17"/>
    <mergeCell ref="BW16:BW17"/>
    <mergeCell ref="BU18:BV19"/>
    <mergeCell ref="BW18:BW19"/>
    <mergeCell ref="BU20:BV21"/>
    <mergeCell ref="BU22:BV23"/>
    <mergeCell ref="BW40:BW41"/>
    <mergeCell ref="BW52:BW53"/>
    <mergeCell ref="BW24:BW25"/>
    <mergeCell ref="BW38:BW39"/>
    <mergeCell ref="BW22:BW23"/>
    <mergeCell ref="BW34:BW35"/>
    <mergeCell ref="BW36:BW37"/>
    <mergeCell ref="BU34:BV35"/>
    <mergeCell ref="BW26:BW27"/>
    <mergeCell ref="BW32:BW33"/>
    <mergeCell ref="BU26:BV27"/>
    <mergeCell ref="BW28:BW29"/>
    <mergeCell ref="BR18:BT19"/>
    <mergeCell ref="BF18:BH19"/>
    <mergeCell ref="BI18:BK19"/>
    <mergeCell ref="BR66:BT67"/>
    <mergeCell ref="BR64:BT65"/>
    <mergeCell ref="BO34:BQ35"/>
    <mergeCell ref="BO44:BQ45"/>
    <mergeCell ref="BF20:BH21"/>
    <mergeCell ref="BI20:BK21"/>
    <mergeCell ref="BF58:BH59"/>
    <mergeCell ref="BO26:BQ27"/>
    <mergeCell ref="BO32:BQ33"/>
    <mergeCell ref="BF26:BH27"/>
    <mergeCell ref="BL34:BN35"/>
    <mergeCell ref="BO20:BQ21"/>
    <mergeCell ref="BF22:BH23"/>
    <mergeCell ref="BF66:BH67"/>
    <mergeCell ref="BR28:BT29"/>
    <mergeCell ref="BR24:BT25"/>
    <mergeCell ref="BR46:BT47"/>
    <mergeCell ref="BR54:BT55"/>
    <mergeCell ref="BR30:BT31"/>
    <mergeCell ref="BR26:BT27"/>
    <mergeCell ref="BI22:BK23"/>
    <mergeCell ref="BW30:BW31"/>
    <mergeCell ref="BU28:BV29"/>
    <mergeCell ref="BU30:BV31"/>
    <mergeCell ref="BU24:BV25"/>
    <mergeCell ref="BU52:BV53"/>
    <mergeCell ref="BU58:BV59"/>
    <mergeCell ref="BW42:BW43"/>
    <mergeCell ref="BW10:BW11"/>
    <mergeCell ref="BU12:BV13"/>
    <mergeCell ref="BW12:BW13"/>
    <mergeCell ref="BU10:BV11"/>
    <mergeCell ref="BU40:BV41"/>
    <mergeCell ref="BU46:BV47"/>
    <mergeCell ref="BU48:BV49"/>
    <mergeCell ref="BU50:BV51"/>
    <mergeCell ref="BU38:BV39"/>
    <mergeCell ref="BU32:BV33"/>
    <mergeCell ref="BU36:BV37"/>
    <mergeCell ref="BU56:BV57"/>
    <mergeCell ref="BW56:BW57"/>
    <mergeCell ref="BW48:BW49"/>
    <mergeCell ref="BW54:BW55"/>
    <mergeCell ref="BW50:BW51"/>
    <mergeCell ref="BU54:BV55"/>
    <mergeCell ref="BO10:BQ11"/>
    <mergeCell ref="BR10:BT11"/>
    <mergeCell ref="BF12:BH13"/>
    <mergeCell ref="BI14:BK15"/>
    <mergeCell ref="BF14:BH15"/>
    <mergeCell ref="BI10:BK11"/>
    <mergeCell ref="BR14:BT15"/>
    <mergeCell ref="BL14:BN15"/>
    <mergeCell ref="AW14:AX15"/>
    <mergeCell ref="AY14:BA15"/>
    <mergeCell ref="BL10:BN11"/>
    <mergeCell ref="BI12:BK13"/>
    <mergeCell ref="AY12:BA13"/>
    <mergeCell ref="BB12:BC13"/>
    <mergeCell ref="U109:Z111"/>
    <mergeCell ref="AA109:AB111"/>
    <mergeCell ref="AC109:AD111"/>
    <mergeCell ref="AE109:AJ111"/>
    <mergeCell ref="AC103:AD105"/>
    <mergeCell ref="AC106:AD108"/>
    <mergeCell ref="AE106:AJ108"/>
    <mergeCell ref="AO104:AQ106"/>
    <mergeCell ref="BL84:BL87"/>
    <mergeCell ref="BF92:BK94"/>
    <mergeCell ref="AV88:AX89"/>
    <mergeCell ref="AV84:AW85"/>
    <mergeCell ref="BD84:BD87"/>
    <mergeCell ref="BA88:BC89"/>
    <mergeCell ref="AX84:AZ87"/>
    <mergeCell ref="AT92:AY94"/>
    <mergeCell ref="BD88:BE89"/>
    <mergeCell ref="AY88:AZ89"/>
    <mergeCell ref="AT84:AT87"/>
    <mergeCell ref="AV86:AW87"/>
    <mergeCell ref="BF84:BG85"/>
    <mergeCell ref="BK104:BL111"/>
    <mergeCell ref="BI106:BJ107"/>
    <mergeCell ref="AC97:AD99"/>
    <mergeCell ref="U97:Z99"/>
    <mergeCell ref="AA97:AB99"/>
    <mergeCell ref="AC94:AD96"/>
    <mergeCell ref="AC91:AD93"/>
    <mergeCell ref="AT90:AU91"/>
    <mergeCell ref="U106:Z108"/>
    <mergeCell ref="AA106:AB108"/>
    <mergeCell ref="S103:T105"/>
    <mergeCell ref="AE94:AJ96"/>
    <mergeCell ref="AE97:AJ99"/>
    <mergeCell ref="AE91:AJ93"/>
    <mergeCell ref="U94:Z96"/>
    <mergeCell ref="AA94:AB96"/>
    <mergeCell ref="U103:Z105"/>
    <mergeCell ref="AA103:AB105"/>
    <mergeCell ref="AA100:AB102"/>
    <mergeCell ref="S106:T108"/>
    <mergeCell ref="AE103:AJ105"/>
    <mergeCell ref="S97:T99"/>
    <mergeCell ref="AC100:AD102"/>
    <mergeCell ref="U100:Z102"/>
    <mergeCell ref="AE100:AJ102"/>
    <mergeCell ref="AR104:AR111"/>
    <mergeCell ref="AA91:AB93"/>
    <mergeCell ref="A10:C12"/>
    <mergeCell ref="C85:H87"/>
    <mergeCell ref="A76:AJ81"/>
    <mergeCell ref="AA88:AB90"/>
    <mergeCell ref="AC88:AD90"/>
    <mergeCell ref="K88:L90"/>
    <mergeCell ref="M88:R90"/>
    <mergeCell ref="AC82:AD83"/>
    <mergeCell ref="A88:B90"/>
    <mergeCell ref="A82:B87"/>
    <mergeCell ref="AE88:AJ90"/>
    <mergeCell ref="C88:H90"/>
    <mergeCell ref="I82:J84"/>
    <mergeCell ref="I85:J87"/>
    <mergeCell ref="K84:L85"/>
    <mergeCell ref="I88:J90"/>
    <mergeCell ref="C82:H84"/>
    <mergeCell ref="K86:L87"/>
    <mergeCell ref="S88:T90"/>
    <mergeCell ref="C106:H108"/>
    <mergeCell ref="I94:J96"/>
    <mergeCell ref="I97:J99"/>
    <mergeCell ref="M109:R111"/>
    <mergeCell ref="I106:J108"/>
    <mergeCell ref="K106:L108"/>
    <mergeCell ref="S100:T102"/>
    <mergeCell ref="I100:J102"/>
    <mergeCell ref="I103:J105"/>
    <mergeCell ref="M100:R102"/>
    <mergeCell ref="S109:T111"/>
    <mergeCell ref="K100:L102"/>
    <mergeCell ref="M97:R99"/>
    <mergeCell ref="M94:R96"/>
    <mergeCell ref="K103:L105"/>
    <mergeCell ref="M103:R105"/>
    <mergeCell ref="M106:R108"/>
    <mergeCell ref="M82:R84"/>
    <mergeCell ref="S82:T87"/>
    <mergeCell ref="M85:R87"/>
    <mergeCell ref="A109:B111"/>
    <mergeCell ref="C91:H93"/>
    <mergeCell ref="C94:H96"/>
    <mergeCell ref="C109:H111"/>
    <mergeCell ref="A103:B105"/>
    <mergeCell ref="A106:B108"/>
    <mergeCell ref="I109:J111"/>
    <mergeCell ref="C97:H99"/>
    <mergeCell ref="K109:L111"/>
    <mergeCell ref="A97:B99"/>
    <mergeCell ref="A100:B102"/>
    <mergeCell ref="C100:H102"/>
    <mergeCell ref="A91:B93"/>
    <mergeCell ref="A94:B96"/>
    <mergeCell ref="K91:L93"/>
    <mergeCell ref="K94:L96"/>
    <mergeCell ref="I91:J93"/>
    <mergeCell ref="K82:L83"/>
    <mergeCell ref="M91:R93"/>
    <mergeCell ref="K97:L99"/>
    <mergeCell ref="C103:H105"/>
    <mergeCell ref="U91:Z93"/>
    <mergeCell ref="AE85:AJ87"/>
    <mergeCell ref="S94:T96"/>
    <mergeCell ref="AE82:AJ84"/>
    <mergeCell ref="U82:Z84"/>
    <mergeCell ref="AA82:AB84"/>
    <mergeCell ref="AO72:AP73"/>
    <mergeCell ref="AQ72:AR73"/>
    <mergeCell ref="AQ74:AR75"/>
    <mergeCell ref="S91:T93"/>
    <mergeCell ref="AA85:AB87"/>
    <mergeCell ref="AC86:AD87"/>
    <mergeCell ref="AC84:AD85"/>
    <mergeCell ref="U85:Z87"/>
    <mergeCell ref="AO82:AQ83"/>
    <mergeCell ref="AR80:AT83"/>
    <mergeCell ref="AQ84:AS87"/>
    <mergeCell ref="AO84:AP87"/>
    <mergeCell ref="U88:Z90"/>
    <mergeCell ref="AO88:AS89"/>
    <mergeCell ref="AT88:AU89"/>
    <mergeCell ref="AO90:AS91"/>
    <mergeCell ref="BB84:BB87"/>
    <mergeCell ref="BA84:BA87"/>
    <mergeCell ref="BC84:BC87"/>
    <mergeCell ref="AO97:AS98"/>
    <mergeCell ref="AO99:AS102"/>
    <mergeCell ref="AO95:AS96"/>
    <mergeCell ref="AO92:AS94"/>
    <mergeCell ref="AU84:AU87"/>
    <mergeCell ref="AZ92:BE94"/>
    <mergeCell ref="AO80:AQ81"/>
    <mergeCell ref="AO34:AP35"/>
    <mergeCell ref="AO60:AP61"/>
    <mergeCell ref="AQ60:AR61"/>
    <mergeCell ref="AQ62:AR63"/>
    <mergeCell ref="AO58:AP59"/>
    <mergeCell ref="AQ58:AR59"/>
    <mergeCell ref="AO56:AP57"/>
    <mergeCell ref="AQ56:AR57"/>
    <mergeCell ref="AQ36:AR37"/>
    <mergeCell ref="AO44:AP45"/>
    <mergeCell ref="AO42:AP43"/>
    <mergeCell ref="AQ42:AR43"/>
    <mergeCell ref="AO52:AP53"/>
    <mergeCell ref="AO36:AP37"/>
    <mergeCell ref="AQ52:AR53"/>
    <mergeCell ref="AO76:AT79"/>
    <mergeCell ref="AU24:AV25"/>
    <mergeCell ref="AU72:AV73"/>
    <mergeCell ref="AY68:BA69"/>
    <mergeCell ref="BB68:BC69"/>
    <mergeCell ref="AW70:AX71"/>
    <mergeCell ref="AO74:AP75"/>
    <mergeCell ref="AO70:AP71"/>
    <mergeCell ref="AQ70:AR71"/>
    <mergeCell ref="AO68:AP69"/>
    <mergeCell ref="AQ68:AR69"/>
    <mergeCell ref="AY74:BA75"/>
    <mergeCell ref="AY72:BA73"/>
    <mergeCell ref="BB74:BC75"/>
    <mergeCell ref="AY70:BA71"/>
    <mergeCell ref="BB70:BC71"/>
    <mergeCell ref="BB72:BC73"/>
    <mergeCell ref="AU70:AV71"/>
    <mergeCell ref="AW72:AX73"/>
    <mergeCell ref="AS42:AT43"/>
    <mergeCell ref="AU74:AV75"/>
    <mergeCell ref="AO32:AP33"/>
    <mergeCell ref="AQ32:AR33"/>
    <mergeCell ref="AO24:AP25"/>
    <mergeCell ref="AQ24:AR25"/>
    <mergeCell ref="BD18:BE19"/>
    <mergeCell ref="AW30:AX31"/>
    <mergeCell ref="AY30:BA31"/>
    <mergeCell ref="AY66:BA67"/>
    <mergeCell ref="BD22:BE23"/>
    <mergeCell ref="BB20:BC21"/>
    <mergeCell ref="BD20:BE21"/>
    <mergeCell ref="AY46:BA47"/>
    <mergeCell ref="AY64:BA65"/>
    <mergeCell ref="BB66:BC67"/>
    <mergeCell ref="BB22:BC23"/>
    <mergeCell ref="AW22:AX23"/>
    <mergeCell ref="AY22:BA23"/>
    <mergeCell ref="AO46:AP47"/>
    <mergeCell ref="AQ46:AR47"/>
    <mergeCell ref="AW68:AX69"/>
    <mergeCell ref="AS52:AT53"/>
    <mergeCell ref="AQ54:AR55"/>
    <mergeCell ref="AS68:AT69"/>
    <mergeCell ref="AQ34:AR35"/>
    <mergeCell ref="AO40:AP41"/>
    <mergeCell ref="AS72:AT73"/>
    <mergeCell ref="AS70:AT71"/>
    <mergeCell ref="AU34:AV35"/>
    <mergeCell ref="AU64:AV65"/>
    <mergeCell ref="AU66:AV67"/>
    <mergeCell ref="AW34:AX35"/>
    <mergeCell ref="AW38:AX39"/>
    <mergeCell ref="AW54:AX55"/>
    <mergeCell ref="BD54:BE55"/>
    <mergeCell ref="BB36:BC37"/>
    <mergeCell ref="BD36:BE37"/>
    <mergeCell ref="AY34:BA35"/>
    <mergeCell ref="AW36:AX37"/>
    <mergeCell ref="AO66:AP67"/>
    <mergeCell ref="AQ66:AR67"/>
    <mergeCell ref="AS66:AT67"/>
    <mergeCell ref="AW66:AX67"/>
    <mergeCell ref="AU38:AV39"/>
    <mergeCell ref="AO64:AP65"/>
    <mergeCell ref="AQ64:AR65"/>
    <mergeCell ref="AS64:AT65"/>
    <mergeCell ref="AQ40:AR41"/>
    <mergeCell ref="AO62:AP63"/>
    <mergeCell ref="AO48:AP49"/>
    <mergeCell ref="AQ44:AR45"/>
    <mergeCell ref="AS62:AT63"/>
    <mergeCell ref="AO54:AP55"/>
    <mergeCell ref="AS60:AT61"/>
    <mergeCell ref="AS58:AT59"/>
    <mergeCell ref="AU46:AV47"/>
    <mergeCell ref="AU54:AV55"/>
    <mergeCell ref="AY54:BA55"/>
    <mergeCell ref="BB64:BC65"/>
    <mergeCell ref="BB60:BC61"/>
    <mergeCell ref="BD60:BE61"/>
    <mergeCell ref="BB62:BC63"/>
    <mergeCell ref="BD62:BE63"/>
    <mergeCell ref="AW64:AX65"/>
    <mergeCell ref="BD64:BE65"/>
    <mergeCell ref="BB48:BC49"/>
    <mergeCell ref="AW48:AX49"/>
    <mergeCell ref="AU52:AV53"/>
    <mergeCell ref="AW50:AX51"/>
    <mergeCell ref="AW52:AX53"/>
    <mergeCell ref="AU48:AV49"/>
    <mergeCell ref="AW62:AX63"/>
    <mergeCell ref="AY62:BA63"/>
    <mergeCell ref="BB58:BC59"/>
    <mergeCell ref="AU36:AV37"/>
    <mergeCell ref="AU62:AV63"/>
    <mergeCell ref="BO30:BQ31"/>
    <mergeCell ref="BI36:BK37"/>
    <mergeCell ref="AU28:AV29"/>
    <mergeCell ref="AW28:AX29"/>
    <mergeCell ref="AY28:BA29"/>
    <mergeCell ref="BO40:BQ41"/>
    <mergeCell ref="BO38:BQ39"/>
    <mergeCell ref="BL38:BN39"/>
    <mergeCell ref="BL40:BN41"/>
    <mergeCell ref="BO28:BQ29"/>
    <mergeCell ref="BO36:BQ37"/>
    <mergeCell ref="BI38:BK39"/>
    <mergeCell ref="BI40:BK41"/>
    <mergeCell ref="BF46:BH47"/>
    <mergeCell ref="BI42:BK43"/>
    <mergeCell ref="BL42:BN43"/>
    <mergeCell ref="BI46:BK47"/>
    <mergeCell ref="BO46:BQ47"/>
    <mergeCell ref="BL50:BN51"/>
    <mergeCell ref="AU50:AV51"/>
    <mergeCell ref="AY50:BA51"/>
    <mergeCell ref="BB50:BC51"/>
    <mergeCell ref="AY24:BA25"/>
    <mergeCell ref="BD26:BE27"/>
    <mergeCell ref="BD24:BE25"/>
    <mergeCell ref="BF36:BH37"/>
    <mergeCell ref="AY36:BA37"/>
    <mergeCell ref="BD34:BE35"/>
    <mergeCell ref="BB34:BC35"/>
    <mergeCell ref="BL36:BN37"/>
    <mergeCell ref="BL30:BN31"/>
    <mergeCell ref="BF30:BH31"/>
    <mergeCell ref="BL32:BN33"/>
    <mergeCell ref="BF34:BH35"/>
    <mergeCell ref="BI26:BK27"/>
    <mergeCell ref="BD30:BE31"/>
    <mergeCell ref="BF28:BH29"/>
    <mergeCell ref="BD32:BE33"/>
    <mergeCell ref="BF32:BH33"/>
    <mergeCell ref="BI32:BK33"/>
    <mergeCell ref="BI30:BK31"/>
    <mergeCell ref="BD28:BE29"/>
    <mergeCell ref="BB24:BC25"/>
    <mergeCell ref="A2:J5"/>
    <mergeCell ref="K2:L5"/>
    <mergeCell ref="M2:Q5"/>
    <mergeCell ref="AJ2:AJ5"/>
    <mergeCell ref="AO4:AT5"/>
    <mergeCell ref="AO2:AS3"/>
    <mergeCell ref="Y2:AB5"/>
    <mergeCell ref="AC2:AI5"/>
    <mergeCell ref="AS8:AT9"/>
    <mergeCell ref="AO6:AP7"/>
    <mergeCell ref="AQ6:AR7"/>
    <mergeCell ref="R2:S5"/>
    <mergeCell ref="T2:X5"/>
    <mergeCell ref="A6:G9"/>
    <mergeCell ref="H6:R9"/>
    <mergeCell ref="Z6:AJ9"/>
    <mergeCell ref="S6:Y9"/>
    <mergeCell ref="AW2:AX4"/>
    <mergeCell ref="AQ8:AR9"/>
    <mergeCell ref="AT2:AT3"/>
    <mergeCell ref="AW8:AX9"/>
    <mergeCell ref="BQ80:BQ83"/>
    <mergeCell ref="BD52:BE53"/>
    <mergeCell ref="AY52:BA53"/>
    <mergeCell ref="BD58:BE59"/>
    <mergeCell ref="BI34:BK35"/>
    <mergeCell ref="BD5:BE5"/>
    <mergeCell ref="AW56:AX57"/>
    <mergeCell ref="BB46:BC47"/>
    <mergeCell ref="BD46:BE47"/>
    <mergeCell ref="BB52:BC53"/>
    <mergeCell ref="AW44:AX45"/>
    <mergeCell ref="AW40:AX41"/>
    <mergeCell ref="BD14:BE15"/>
    <mergeCell ref="BB30:BC31"/>
    <mergeCell ref="BB5:BC5"/>
    <mergeCell ref="AU42:AV43"/>
    <mergeCell ref="AY2:BA4"/>
    <mergeCell ref="AY5:BA5"/>
    <mergeCell ref="AU2:AV4"/>
    <mergeCell ref="AU5:AV5"/>
    <mergeCell ref="AW5:AX5"/>
    <mergeCell ref="AW6:AX7"/>
    <mergeCell ref="AW32:AX33"/>
    <mergeCell ref="AY40:BA41"/>
    <mergeCell ref="AU20:AV21"/>
    <mergeCell ref="BF2:BH2"/>
    <mergeCell ref="BF3:BH4"/>
    <mergeCell ref="BF5:BH5"/>
    <mergeCell ref="AO8:AP9"/>
    <mergeCell ref="BF6:BH7"/>
    <mergeCell ref="AY6:BA7"/>
    <mergeCell ref="BB2:BE4"/>
    <mergeCell ref="BF8:BH9"/>
    <mergeCell ref="BD8:BE9"/>
    <mergeCell ref="AY8:BA9"/>
    <mergeCell ref="AU8:AV9"/>
    <mergeCell ref="AS6:AT7"/>
    <mergeCell ref="AU32:AV33"/>
    <mergeCell ref="BF24:BH25"/>
    <mergeCell ref="AW26:AX27"/>
    <mergeCell ref="AY26:BA27"/>
    <mergeCell ref="AQ28:AR29"/>
    <mergeCell ref="AS28:AT29"/>
    <mergeCell ref="BB28:BC29"/>
    <mergeCell ref="BI2:BK4"/>
    <mergeCell ref="BI5:BK5"/>
    <mergeCell ref="BL5:BN5"/>
    <mergeCell ref="BL28:BN29"/>
    <mergeCell ref="BL26:BN27"/>
    <mergeCell ref="BI8:BK9"/>
    <mergeCell ref="BL20:BN21"/>
    <mergeCell ref="BL6:BN7"/>
    <mergeCell ref="BI6:BK7"/>
    <mergeCell ref="BI28:BK29"/>
    <mergeCell ref="BI24:BK25"/>
    <mergeCell ref="BL24:BN25"/>
    <mergeCell ref="BO6:BQ7"/>
    <mergeCell ref="BR6:BT7"/>
    <mergeCell ref="BR8:BT9"/>
    <mergeCell ref="BU8:BV9"/>
    <mergeCell ref="BR22:BT23"/>
    <mergeCell ref="BL22:BN23"/>
    <mergeCell ref="BO22:BQ23"/>
    <mergeCell ref="BU2:BW4"/>
    <mergeCell ref="BR2:BT4"/>
    <mergeCell ref="BO2:BQ4"/>
    <mergeCell ref="BU5:BW5"/>
    <mergeCell ref="BR5:BT5"/>
    <mergeCell ref="BO5:BQ5"/>
    <mergeCell ref="BU6:BV7"/>
    <mergeCell ref="BO18:BQ19"/>
    <mergeCell ref="BL8:BN9"/>
    <mergeCell ref="BL2:BN4"/>
    <mergeCell ref="BL18:BN19"/>
    <mergeCell ref="BO8:BQ9"/>
    <mergeCell ref="BW14:BW15"/>
    <mergeCell ref="BL12:BN13"/>
    <mergeCell ref="BO12:BQ13"/>
    <mergeCell ref="BW6:BW7"/>
    <mergeCell ref="BW8:BW9"/>
    <mergeCell ref="AQ50:AR51"/>
    <mergeCell ref="AO38:AP39"/>
    <mergeCell ref="AQ38:AR39"/>
    <mergeCell ref="AQ48:AR49"/>
    <mergeCell ref="AS40:AT41"/>
    <mergeCell ref="BF50:BH51"/>
    <mergeCell ref="BD48:BE49"/>
    <mergeCell ref="AS44:AT45"/>
    <mergeCell ref="AU40:AV41"/>
    <mergeCell ref="BB44:BC45"/>
    <mergeCell ref="BB40:BC41"/>
    <mergeCell ref="AW46:AX47"/>
    <mergeCell ref="AS46:AT47"/>
    <mergeCell ref="AO50:AP51"/>
    <mergeCell ref="AS50:AT51"/>
    <mergeCell ref="BF48:BH49"/>
    <mergeCell ref="AY48:BA49"/>
    <mergeCell ref="AS48:AT49"/>
    <mergeCell ref="BD38:BE39"/>
    <mergeCell ref="BD40:BE41"/>
    <mergeCell ref="BF40:BH41"/>
    <mergeCell ref="BB38:BC39"/>
    <mergeCell ref="BF38:BH39"/>
    <mergeCell ref="BD50:BE51"/>
    <mergeCell ref="BB8:BC9"/>
    <mergeCell ref="BB6:BC7"/>
    <mergeCell ref="AU44:AV45"/>
    <mergeCell ref="AS32:AT33"/>
    <mergeCell ref="AU6:AV7"/>
    <mergeCell ref="BD44:BE45"/>
    <mergeCell ref="AY38:BA39"/>
    <mergeCell ref="BD6:BE7"/>
    <mergeCell ref="BF42:BH43"/>
    <mergeCell ref="AW42:AX43"/>
    <mergeCell ref="AY42:BA43"/>
    <mergeCell ref="BB42:BC43"/>
    <mergeCell ref="BD42:BE43"/>
    <mergeCell ref="AY44:BA45"/>
    <mergeCell ref="BB26:BC27"/>
    <mergeCell ref="BB32:BC33"/>
    <mergeCell ref="BF44:BH45"/>
    <mergeCell ref="AY32:BA33"/>
    <mergeCell ref="AU30:AV31"/>
    <mergeCell ref="BB10:BC11"/>
    <mergeCell ref="BD10:BE11"/>
    <mergeCell ref="AU22:AV23"/>
    <mergeCell ref="AU26:AV27"/>
    <mergeCell ref="AW24:AX25"/>
    <mergeCell ref="BR42:BT43"/>
    <mergeCell ref="BO42:BQ43"/>
    <mergeCell ref="BR44:BT45"/>
    <mergeCell ref="BU42:BV43"/>
    <mergeCell ref="BR48:BT49"/>
    <mergeCell ref="BU44:BV45"/>
    <mergeCell ref="BI44:BK45"/>
    <mergeCell ref="BL44:BN45"/>
    <mergeCell ref="BL48:BN49"/>
    <mergeCell ref="BI48:BK49"/>
    <mergeCell ref="BI50:BK51"/>
    <mergeCell ref="AU60:AV61"/>
    <mergeCell ref="BR56:BT57"/>
    <mergeCell ref="BL56:BN57"/>
    <mergeCell ref="BO56:BQ57"/>
    <mergeCell ref="BI56:BK57"/>
    <mergeCell ref="BF60:BH61"/>
    <mergeCell ref="AW60:AX61"/>
    <mergeCell ref="AY60:BA61"/>
    <mergeCell ref="AW58:AX59"/>
    <mergeCell ref="AU58:AV59"/>
    <mergeCell ref="AY58:BA59"/>
    <mergeCell ref="BI54:BK55"/>
    <mergeCell ref="BI52:BK53"/>
    <mergeCell ref="BO52:BQ53"/>
    <mergeCell ref="BL52:BN53"/>
    <mergeCell ref="BI58:BK59"/>
    <mergeCell ref="BN90:BO91"/>
    <mergeCell ref="BD90:BE91"/>
    <mergeCell ref="BK90:BM91"/>
    <mergeCell ref="AW74:AX75"/>
    <mergeCell ref="BF90:BH91"/>
    <mergeCell ref="AW76:AX79"/>
    <mergeCell ref="BF56:BH57"/>
    <mergeCell ref="BD56:BE57"/>
    <mergeCell ref="BF52:BH53"/>
    <mergeCell ref="BF54:BH55"/>
    <mergeCell ref="BB54:BC55"/>
    <mergeCell ref="BD66:BE67"/>
    <mergeCell ref="BE84:BE87"/>
    <mergeCell ref="BK84:BK87"/>
    <mergeCell ref="BH84:BJ87"/>
    <mergeCell ref="BI76:BK79"/>
    <mergeCell ref="AU80:AW83"/>
    <mergeCell ref="AZ82:BB83"/>
    <mergeCell ref="BC80:BE83"/>
    <mergeCell ref="BD70:BE71"/>
    <mergeCell ref="BD72:BE73"/>
    <mergeCell ref="AY76:BA79"/>
    <mergeCell ref="BD74:BE75"/>
    <mergeCell ref="AU76:AV79"/>
    <mergeCell ref="AY56:BA57"/>
    <mergeCell ref="BB56:BC57"/>
    <mergeCell ref="BI60:BK61"/>
    <mergeCell ref="AS104:AT111"/>
    <mergeCell ref="AU104:AU111"/>
    <mergeCell ref="AW104:BG107"/>
    <mergeCell ref="BF108:BG109"/>
    <mergeCell ref="AV104:AV111"/>
    <mergeCell ref="AZ108:BA111"/>
    <mergeCell ref="AW108:AY111"/>
    <mergeCell ref="AT99:AY102"/>
    <mergeCell ref="AT95:AY98"/>
    <mergeCell ref="AZ95:BE98"/>
    <mergeCell ref="BI90:BJ91"/>
    <mergeCell ref="BB108:BE111"/>
    <mergeCell ref="AZ99:BE102"/>
    <mergeCell ref="AU56:AV57"/>
    <mergeCell ref="AU68:AV69"/>
    <mergeCell ref="AS56:AT57"/>
    <mergeCell ref="AS74:AT75"/>
    <mergeCell ref="AX80:AY83"/>
    <mergeCell ref="BA90:BC91"/>
    <mergeCell ref="AV90:AX91"/>
    <mergeCell ref="AY90:AZ91"/>
    <mergeCell ref="BW58:BW59"/>
    <mergeCell ref="BW66:BW67"/>
    <mergeCell ref="BR58:BT59"/>
    <mergeCell ref="BO60:BQ61"/>
    <mergeCell ref="BU60:BV61"/>
    <mergeCell ref="BU62:BV63"/>
    <mergeCell ref="BW64:BW65"/>
    <mergeCell ref="BI64:BK65"/>
    <mergeCell ref="BD68:BE69"/>
    <mergeCell ref="BW60:BW61"/>
    <mergeCell ref="BO66:BQ67"/>
    <mergeCell ref="BW62:BW63"/>
    <mergeCell ref="BL62:BN63"/>
    <mergeCell ref="BO62:BQ63"/>
    <mergeCell ref="BL64:BN65"/>
    <mergeCell ref="BW68:BW69"/>
    <mergeCell ref="BF62:BH63"/>
    <mergeCell ref="BI62:BK63"/>
    <mergeCell ref="BR60:BT61"/>
    <mergeCell ref="BR62:BT63"/>
    <mergeCell ref="BU68:BV69"/>
    <mergeCell ref="BU64:BV65"/>
    <mergeCell ref="BU66:BV67"/>
    <mergeCell ref="BR68:BT69"/>
    <mergeCell ref="BW72:BW73"/>
    <mergeCell ref="BF86:BG87"/>
    <mergeCell ref="BG80:BI81"/>
    <mergeCell ref="BF64:BH65"/>
    <mergeCell ref="BF70:BH71"/>
    <mergeCell ref="BF68:BH69"/>
    <mergeCell ref="BI68:BK69"/>
    <mergeCell ref="BF80:BF83"/>
    <mergeCell ref="BJ80:BL83"/>
    <mergeCell ref="BI74:BK75"/>
    <mergeCell ref="BF74:BH75"/>
    <mergeCell ref="BF76:BH79"/>
    <mergeCell ref="BM86:BO87"/>
    <mergeCell ref="BP84:BR87"/>
    <mergeCell ref="BM84:BO85"/>
    <mergeCell ref="BR74:BT75"/>
    <mergeCell ref="BU80:BV83"/>
    <mergeCell ref="BS84:BT87"/>
    <mergeCell ref="BV84:BW87"/>
    <mergeCell ref="BG82:BI83"/>
    <mergeCell ref="BP80:BP83"/>
    <mergeCell ref="BI66:BK67"/>
  </mergeCells>
  <phoneticPr fontId="2"/>
  <pageMargins left="0.75" right="0.56999999999999995" top="0.79" bottom="0.74" header="0.51200000000000001" footer="0.51200000000000001"/>
  <pageSetup paperSize="8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3" sqref="D33"/>
    </sheetView>
  </sheetViews>
  <sheetFormatPr defaultColWidth="2.625"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AM26"/>
  <sheetViews>
    <sheetView workbookViewId="0">
      <selection activeCell="J8" sqref="J8:L8"/>
    </sheetView>
  </sheetViews>
  <sheetFormatPr defaultColWidth="2.625" defaultRowHeight="13.5"/>
  <sheetData>
    <row r="1" spans="1:39">
      <c r="A1" s="258" t="s">
        <v>32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60"/>
      <c r="AF1" s="268" t="s">
        <v>19</v>
      </c>
      <c r="AG1" s="269"/>
      <c r="AH1" s="269"/>
      <c r="AI1" s="269"/>
      <c r="AJ1" s="269"/>
      <c r="AK1" s="269"/>
      <c r="AL1" s="269"/>
      <c r="AM1" s="270"/>
    </row>
    <row r="2" spans="1:39" ht="15.75">
      <c r="A2" s="6"/>
      <c r="B2" s="1"/>
      <c r="C2" s="1"/>
      <c r="D2" s="1" t="s">
        <v>21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7"/>
      <c r="AF2" s="251">
        <v>13</v>
      </c>
      <c r="AG2" s="252"/>
      <c r="AH2" s="1" t="s">
        <v>17</v>
      </c>
      <c r="AI2" s="276">
        <f t="shared" ref="AI2:AI10" si="0">(3.141592*POWER((AF2/2),2))/100</f>
        <v>1.3273226200000001</v>
      </c>
      <c r="AJ2" s="276"/>
      <c r="AK2" s="276"/>
      <c r="AL2" s="1" t="s">
        <v>56</v>
      </c>
      <c r="AM2" s="7"/>
    </row>
    <row r="3" spans="1:39" ht="15.75">
      <c r="A3" s="251" t="s">
        <v>1</v>
      </c>
      <c r="B3" s="252"/>
      <c r="C3" s="262">
        <v>40</v>
      </c>
      <c r="D3" s="262"/>
      <c r="E3" s="262"/>
      <c r="F3" s="1"/>
      <c r="G3" s="1"/>
      <c r="H3" s="1"/>
      <c r="I3" s="1"/>
      <c r="J3" s="273" t="s">
        <v>15</v>
      </c>
      <c r="K3" s="273"/>
      <c r="L3" s="273"/>
      <c r="M3" s="273"/>
      <c r="N3" s="27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7"/>
      <c r="AF3" s="251">
        <v>20</v>
      </c>
      <c r="AG3" s="252"/>
      <c r="AH3" s="1" t="s">
        <v>17</v>
      </c>
      <c r="AI3" s="292">
        <f t="shared" si="0"/>
        <v>3.1415920000000002</v>
      </c>
      <c r="AJ3" s="292"/>
      <c r="AK3" s="292"/>
      <c r="AL3" s="1" t="s">
        <v>56</v>
      </c>
      <c r="AM3" s="7"/>
    </row>
    <row r="4" spans="1:39" ht="15.75">
      <c r="A4" s="251" t="s">
        <v>20</v>
      </c>
      <c r="B4" s="252"/>
      <c r="C4" s="262">
        <v>150</v>
      </c>
      <c r="D4" s="262"/>
      <c r="E4" s="262"/>
      <c r="F4" s="252" t="s">
        <v>16</v>
      </c>
      <c r="G4" s="252"/>
      <c r="H4" s="252"/>
      <c r="I4" s="1" t="s">
        <v>17</v>
      </c>
      <c r="J4" s="1" t="s">
        <v>22</v>
      </c>
      <c r="K4" s="1"/>
      <c r="L4" s="280">
        <f>(C4/1000/60)/((3.141592*POWER(((C3/2/1000)),2)))</f>
        <v>1.9894372025393494</v>
      </c>
      <c r="M4" s="280"/>
      <c r="N4" s="280"/>
      <c r="O4" s="280"/>
      <c r="P4" s="280"/>
      <c r="Q4" s="280"/>
      <c r="R4" s="280"/>
      <c r="S4" s="1" t="s">
        <v>18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7"/>
      <c r="AF4" s="251">
        <v>25</v>
      </c>
      <c r="AG4" s="252"/>
      <c r="AH4" s="1" t="s">
        <v>17</v>
      </c>
      <c r="AI4" s="293">
        <f t="shared" si="0"/>
        <v>4.9087375</v>
      </c>
      <c r="AJ4" s="293"/>
      <c r="AK4" s="293"/>
      <c r="AL4" s="1" t="s">
        <v>57</v>
      </c>
      <c r="AM4" s="7"/>
    </row>
    <row r="5" spans="1:39" ht="15.75">
      <c r="A5" s="6"/>
      <c r="B5" s="1" t="s">
        <v>30</v>
      </c>
      <c r="C5" s="1"/>
      <c r="D5" s="1"/>
      <c r="E5" s="262">
        <v>11</v>
      </c>
      <c r="F5" s="262"/>
      <c r="G5" s="262"/>
      <c r="H5" s="1" t="s">
        <v>31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7"/>
      <c r="AF5" s="251">
        <v>40</v>
      </c>
      <c r="AG5" s="252"/>
      <c r="AH5" s="1" t="s">
        <v>17</v>
      </c>
      <c r="AI5" s="294">
        <f t="shared" si="0"/>
        <v>12.566368000000001</v>
      </c>
      <c r="AJ5" s="294"/>
      <c r="AK5" s="294"/>
      <c r="AL5" s="1" t="s">
        <v>57</v>
      </c>
      <c r="AM5" s="7"/>
    </row>
    <row r="6" spans="1:39" ht="15.75">
      <c r="A6" s="263" t="s">
        <v>34</v>
      </c>
      <c r="B6" s="264"/>
      <c r="C6" s="264"/>
      <c r="D6" s="26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7"/>
      <c r="AF6" s="251">
        <v>50</v>
      </c>
      <c r="AG6" s="252"/>
      <c r="AH6" s="1" t="s">
        <v>17</v>
      </c>
      <c r="AI6" s="285">
        <f t="shared" si="0"/>
        <v>19.63495</v>
      </c>
      <c r="AJ6" s="285"/>
      <c r="AK6" s="285"/>
      <c r="AL6" s="1" t="s">
        <v>57</v>
      </c>
      <c r="AM6" s="7"/>
    </row>
    <row r="7" spans="1:39" ht="15.75">
      <c r="A7" s="265" t="s">
        <v>35</v>
      </c>
      <c r="B7" s="261"/>
      <c r="C7" s="261" t="s">
        <v>36</v>
      </c>
      <c r="D7" s="261">
        <v>1.26E-2</v>
      </c>
      <c r="E7" s="261"/>
      <c r="F7" s="261"/>
      <c r="G7" s="261" t="s">
        <v>37</v>
      </c>
      <c r="H7" s="257">
        <v>1.7389999999999999E-2</v>
      </c>
      <c r="I7" s="257"/>
      <c r="J7" s="257"/>
      <c r="K7" s="3" t="s">
        <v>38</v>
      </c>
      <c r="L7" s="257">
        <v>0.1087</v>
      </c>
      <c r="M7" s="257"/>
      <c r="N7" s="257"/>
      <c r="O7" s="274" t="s">
        <v>39</v>
      </c>
      <c r="P7" s="274"/>
      <c r="Q7" s="261" t="s">
        <v>40</v>
      </c>
      <c r="R7" s="261" t="s">
        <v>41</v>
      </c>
      <c r="S7" s="4" t="s">
        <v>42</v>
      </c>
      <c r="T7" s="261" t="s">
        <v>41</v>
      </c>
      <c r="U7" s="4" t="s">
        <v>46</v>
      </c>
      <c r="V7" s="9"/>
      <c r="W7" s="1"/>
      <c r="X7" s="1"/>
      <c r="Y7" s="1"/>
      <c r="Z7" s="1"/>
      <c r="AA7" s="1"/>
      <c r="AB7" s="1"/>
      <c r="AC7" s="1"/>
      <c r="AD7" s="1"/>
      <c r="AE7" s="7"/>
      <c r="AF7" s="251">
        <v>75</v>
      </c>
      <c r="AG7" s="252"/>
      <c r="AH7" s="1" t="s">
        <v>17</v>
      </c>
      <c r="AI7" s="287">
        <f t="shared" si="0"/>
        <v>44.178637500000008</v>
      </c>
      <c r="AJ7" s="287"/>
      <c r="AK7" s="287"/>
      <c r="AL7" s="1" t="s">
        <v>57</v>
      </c>
      <c r="AM7" s="7"/>
    </row>
    <row r="8" spans="1:39" ht="15.75">
      <c r="A8" s="265"/>
      <c r="B8" s="261"/>
      <c r="C8" s="261"/>
      <c r="D8" s="261"/>
      <c r="E8" s="261"/>
      <c r="F8" s="261"/>
      <c r="G8" s="261"/>
      <c r="H8" s="8"/>
      <c r="I8" s="8"/>
      <c r="J8" s="256" t="s">
        <v>43</v>
      </c>
      <c r="K8" s="256"/>
      <c r="L8" s="256"/>
      <c r="M8" s="8"/>
      <c r="N8" s="8"/>
      <c r="O8" s="8"/>
      <c r="P8" s="8"/>
      <c r="Q8" s="261"/>
      <c r="R8" s="261"/>
      <c r="S8" s="8" t="s">
        <v>44</v>
      </c>
      <c r="T8" s="261"/>
      <c r="U8" s="8" t="s">
        <v>45</v>
      </c>
      <c r="V8" s="9"/>
      <c r="W8" s="1"/>
      <c r="X8" s="1"/>
      <c r="Y8" s="1"/>
      <c r="Z8" s="1"/>
      <c r="AA8" s="1"/>
      <c r="AB8" s="1"/>
      <c r="AC8" s="1"/>
      <c r="AD8" s="1"/>
      <c r="AE8" s="7"/>
      <c r="AF8" s="251">
        <v>100</v>
      </c>
      <c r="AG8" s="252"/>
      <c r="AH8" s="1" t="s">
        <v>17</v>
      </c>
      <c r="AI8" s="288">
        <f t="shared" si="0"/>
        <v>78.5398</v>
      </c>
      <c r="AJ8" s="288"/>
      <c r="AK8" s="288"/>
      <c r="AL8" s="1" t="s">
        <v>57</v>
      </c>
      <c r="AM8" s="7"/>
    </row>
    <row r="9" spans="1:39" ht="15.75">
      <c r="A9" s="251" t="s">
        <v>23</v>
      </c>
      <c r="B9" s="252"/>
      <c r="C9" s="252" t="s">
        <v>24</v>
      </c>
      <c r="D9" s="252">
        <v>1.26E-2</v>
      </c>
      <c r="E9" s="252"/>
      <c r="F9" s="252"/>
      <c r="G9" s="252" t="s">
        <v>25</v>
      </c>
      <c r="H9" s="271">
        <v>1.7389999999999999E-2</v>
      </c>
      <c r="I9" s="271"/>
      <c r="J9" s="271"/>
      <c r="K9" s="2" t="s">
        <v>26</v>
      </c>
      <c r="L9" s="271">
        <v>0.1087</v>
      </c>
      <c r="M9" s="271"/>
      <c r="N9" s="271"/>
      <c r="O9" s="2" t="s">
        <v>29</v>
      </c>
      <c r="P9" s="275">
        <f>C3/1000</f>
        <v>0.04</v>
      </c>
      <c r="Q9" s="275"/>
      <c r="R9" s="275"/>
      <c r="S9" s="252" t="s">
        <v>27</v>
      </c>
      <c r="T9" s="252" t="s">
        <v>28</v>
      </c>
      <c r="U9" s="275">
        <f>E5</f>
        <v>11</v>
      </c>
      <c r="V9" s="275"/>
      <c r="W9" s="252" t="s">
        <v>28</v>
      </c>
      <c r="X9" s="275">
        <f>POWER(L4,2)</f>
        <v>3.9578603828475925</v>
      </c>
      <c r="Y9" s="275"/>
      <c r="Z9" s="252" t="s">
        <v>0</v>
      </c>
      <c r="AA9" s="277">
        <f>(D9+((H9-L9*P9)/H10))*(U9/U10)*(X9/X10)</f>
        <v>1.2131644709499254</v>
      </c>
      <c r="AB9" s="277"/>
      <c r="AC9" s="277"/>
      <c r="AD9" s="277"/>
      <c r="AE9" s="7"/>
      <c r="AF9" s="251">
        <v>150</v>
      </c>
      <c r="AG9" s="252"/>
      <c r="AH9" s="1" t="s">
        <v>17</v>
      </c>
      <c r="AI9" s="289">
        <f t="shared" si="0"/>
        <v>176.71455000000003</v>
      </c>
      <c r="AJ9" s="289"/>
      <c r="AK9" s="289"/>
      <c r="AL9" s="1" t="s">
        <v>57</v>
      </c>
      <c r="AM9" s="7"/>
    </row>
    <row r="10" spans="1:39" ht="16.5" thickBot="1">
      <c r="A10" s="253"/>
      <c r="B10" s="254"/>
      <c r="C10" s="254"/>
      <c r="D10" s="254"/>
      <c r="E10" s="254"/>
      <c r="F10" s="254"/>
      <c r="G10" s="254"/>
      <c r="H10" s="279">
        <f>SQRT(L4)</f>
        <v>1.4104741055898011</v>
      </c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54"/>
      <c r="T10" s="254"/>
      <c r="U10" s="272">
        <f>C3/1000</f>
        <v>0.04</v>
      </c>
      <c r="V10" s="272"/>
      <c r="W10" s="254"/>
      <c r="X10" s="272">
        <f>2*9.8</f>
        <v>19.600000000000001</v>
      </c>
      <c r="Y10" s="272"/>
      <c r="Z10" s="254"/>
      <c r="AA10" s="278"/>
      <c r="AB10" s="278"/>
      <c r="AC10" s="278"/>
      <c r="AD10" s="278"/>
      <c r="AE10" s="10" t="s">
        <v>2</v>
      </c>
      <c r="AF10" s="253">
        <v>200</v>
      </c>
      <c r="AG10" s="254"/>
      <c r="AH10" s="11" t="s">
        <v>17</v>
      </c>
      <c r="AI10" s="297">
        <f t="shared" si="0"/>
        <v>314.1592</v>
      </c>
      <c r="AJ10" s="297"/>
      <c r="AK10" s="297"/>
      <c r="AL10" s="11" t="s">
        <v>57</v>
      </c>
      <c r="AM10" s="10"/>
    </row>
    <row r="11" spans="1:39">
      <c r="A11" s="258" t="s">
        <v>33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60"/>
    </row>
    <row r="12" spans="1:39" ht="16.5">
      <c r="A12" s="12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7"/>
    </row>
    <row r="13" spans="1:39" ht="14.25">
      <c r="A13" s="13"/>
      <c r="B13" s="1"/>
      <c r="C13" s="1"/>
      <c r="D13" s="1"/>
      <c r="E13" s="1"/>
      <c r="F13" s="1"/>
      <c r="G13" s="267" t="s">
        <v>49</v>
      </c>
      <c r="H13" s="267"/>
      <c r="I13" s="267"/>
      <c r="J13" s="267"/>
      <c r="K13" s="1"/>
      <c r="L13" s="1"/>
      <c r="M13" s="252" t="s">
        <v>1</v>
      </c>
      <c r="N13" s="252"/>
      <c r="O13" s="1"/>
      <c r="P13" s="1"/>
      <c r="Q13" s="1"/>
      <c r="R13" s="252" t="s">
        <v>20</v>
      </c>
      <c r="S13" s="252"/>
      <c r="T13" s="1"/>
      <c r="U13" s="1"/>
      <c r="V13" s="1"/>
      <c r="W13" s="266" t="s">
        <v>55</v>
      </c>
      <c r="X13" s="266"/>
      <c r="Y13" s="266"/>
      <c r="Z13" s="1"/>
      <c r="AA13" s="1"/>
      <c r="AB13" s="1"/>
      <c r="AC13" s="1"/>
      <c r="AD13" s="1"/>
      <c r="AE13" s="7"/>
    </row>
    <row r="14" spans="1:39" ht="15.75">
      <c r="A14" s="13"/>
      <c r="B14" s="252" t="s">
        <v>9</v>
      </c>
      <c r="C14" s="252"/>
      <c r="D14" s="252">
        <v>10.666</v>
      </c>
      <c r="E14" s="252"/>
      <c r="F14" s="252"/>
      <c r="G14" s="1" t="s">
        <v>6</v>
      </c>
      <c r="H14" s="262">
        <v>110</v>
      </c>
      <c r="I14" s="262"/>
      <c r="J14" s="255">
        <v>-1.85</v>
      </c>
      <c r="K14" s="255"/>
      <c r="L14" s="1" t="s">
        <v>4</v>
      </c>
      <c r="M14" s="262">
        <v>100</v>
      </c>
      <c r="N14" s="262"/>
      <c r="O14" s="255">
        <v>-4.87</v>
      </c>
      <c r="P14" s="255"/>
      <c r="Q14" s="1" t="s">
        <v>6</v>
      </c>
      <c r="R14" s="262">
        <v>145</v>
      </c>
      <c r="S14" s="262"/>
      <c r="T14" s="255">
        <v>1.85</v>
      </c>
      <c r="U14" s="255"/>
      <c r="V14" s="1" t="s">
        <v>5</v>
      </c>
      <c r="W14" s="290">
        <f>10.666*POWER(H14,-1.85)*(POWER((M14/1000),-4.87))*(POWER(((R14/1000)/60),1.85))</f>
        <v>1.9071115779390577E-3</v>
      </c>
      <c r="X14" s="290"/>
      <c r="Y14" s="290"/>
      <c r="Z14" s="1" t="s">
        <v>7</v>
      </c>
      <c r="AA14" s="1"/>
      <c r="AB14" s="1"/>
      <c r="AC14" s="14"/>
      <c r="AD14" s="1"/>
      <c r="AE14" s="7"/>
    </row>
    <row r="15" spans="1:39" ht="14.25">
      <c r="A15" s="13"/>
      <c r="B15" s="1"/>
      <c r="C15" s="1"/>
      <c r="D15" s="1"/>
      <c r="E15" s="1"/>
      <c r="F15" s="1"/>
      <c r="G15" s="1"/>
      <c r="H15" s="252"/>
      <c r="I15" s="252"/>
      <c r="J15" s="1"/>
      <c r="K15" s="1"/>
      <c r="L15" s="1"/>
      <c r="M15" s="252" t="s">
        <v>47</v>
      </c>
      <c r="N15" s="252"/>
      <c r="O15" s="1"/>
      <c r="P15" s="1"/>
      <c r="Q15" s="1"/>
      <c r="R15" s="281" t="s">
        <v>48</v>
      </c>
      <c r="S15" s="28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7"/>
    </row>
    <row r="16" spans="1:39" ht="16.5">
      <c r="A16" s="15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7"/>
    </row>
    <row r="17" spans="1:38">
      <c r="A17" s="6"/>
      <c r="B17" s="1"/>
      <c r="C17" s="1"/>
      <c r="D17" s="1"/>
      <c r="E17" s="1"/>
      <c r="F17" s="1"/>
      <c r="G17" s="267" t="s">
        <v>49</v>
      </c>
      <c r="H17" s="267"/>
      <c r="I17" s="267"/>
      <c r="J17" s="267"/>
      <c r="K17" s="1"/>
      <c r="L17" s="1"/>
      <c r="M17" s="252" t="s">
        <v>1</v>
      </c>
      <c r="N17" s="252"/>
      <c r="O17" s="1"/>
      <c r="P17" s="1"/>
      <c r="Q17" s="1"/>
      <c r="R17" s="252" t="s">
        <v>20</v>
      </c>
      <c r="S17" s="252"/>
      <c r="T17" s="1"/>
      <c r="U17" s="1"/>
      <c r="V17" s="1"/>
      <c r="W17" s="1"/>
      <c r="X17" s="1"/>
      <c r="Y17" s="1"/>
      <c r="Z17" s="261" t="s">
        <v>34</v>
      </c>
      <c r="AA17" s="261"/>
      <c r="AB17" s="261"/>
      <c r="AC17" s="16"/>
      <c r="AD17" s="1"/>
      <c r="AE17" s="7"/>
    </row>
    <row r="18" spans="1:38" ht="15.75">
      <c r="A18" s="6"/>
      <c r="B18" s="252" t="s">
        <v>3</v>
      </c>
      <c r="C18" s="252"/>
      <c r="D18" s="252">
        <v>10.666</v>
      </c>
      <c r="E18" s="252"/>
      <c r="F18" s="252"/>
      <c r="G18" s="1" t="s">
        <v>6</v>
      </c>
      <c r="H18" s="262">
        <v>110</v>
      </c>
      <c r="I18" s="262"/>
      <c r="J18" s="255">
        <v>-1.85</v>
      </c>
      <c r="K18" s="255"/>
      <c r="L18" s="1" t="s">
        <v>4</v>
      </c>
      <c r="M18" s="262">
        <v>100</v>
      </c>
      <c r="N18" s="262"/>
      <c r="O18" s="255">
        <v>-4.87</v>
      </c>
      <c r="P18" s="255"/>
      <c r="Q18" s="1" t="s">
        <v>6</v>
      </c>
      <c r="R18" s="262">
        <v>829</v>
      </c>
      <c r="S18" s="262"/>
      <c r="T18" s="255">
        <v>1.85</v>
      </c>
      <c r="U18" s="255"/>
      <c r="V18" s="1" t="s">
        <v>6</v>
      </c>
      <c r="W18" s="262">
        <v>1000</v>
      </c>
      <c r="X18" s="262"/>
      <c r="Y18" s="1" t="s">
        <v>5</v>
      </c>
      <c r="Z18" s="284">
        <f>10.666*POWER(H18,-1.85)*(POWER((M18/1000),-4.87))*(POWER(((R18/1000)/60),1.85))*W18</f>
        <v>47.99225760961707</v>
      </c>
      <c r="AA18" s="284"/>
      <c r="AB18" s="284"/>
      <c r="AC18" s="1" t="s">
        <v>7</v>
      </c>
      <c r="AD18" s="1"/>
      <c r="AE18" s="7"/>
    </row>
    <row r="19" spans="1:38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52" t="s">
        <v>47</v>
      </c>
      <c r="N19" s="252"/>
      <c r="O19" s="1"/>
      <c r="P19" s="1"/>
      <c r="Q19" s="1"/>
      <c r="R19" s="281" t="s">
        <v>48</v>
      </c>
      <c r="S19" s="28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7"/>
    </row>
    <row r="20" spans="1:38">
      <c r="A20" s="6"/>
      <c r="B20" s="1"/>
      <c r="C20" s="1"/>
      <c r="D20" s="1"/>
      <c r="E20" s="1"/>
      <c r="F20" s="1"/>
      <c r="G20" s="1"/>
      <c r="H20" s="252">
        <f>POWER(H18,-1.85)</f>
        <v>1.6727210894080675E-4</v>
      </c>
      <c r="I20" s="252"/>
      <c r="J20" s="252"/>
      <c r="K20" s="1"/>
      <c r="L20" s="1"/>
      <c r="M20" s="295">
        <f>POWER(M18/1000,-4.87)</f>
        <v>74131.024130091726</v>
      </c>
      <c r="N20" s="295"/>
      <c r="O20" s="295"/>
      <c r="P20" s="295"/>
      <c r="Q20" s="1"/>
      <c r="R20" s="286">
        <f>POWER(((R18/1000)/60),1.85)</f>
        <v>3.6286582532670854E-4</v>
      </c>
      <c r="S20" s="286"/>
      <c r="T20" s="286"/>
      <c r="U20" s="286"/>
      <c r="V20" s="1"/>
      <c r="W20" s="1"/>
      <c r="X20" s="1"/>
      <c r="Y20" s="9"/>
      <c r="Z20" s="9"/>
      <c r="AA20" s="9"/>
      <c r="AB20" s="9"/>
      <c r="AC20" s="9"/>
      <c r="AD20" s="1"/>
      <c r="AE20" s="7"/>
    </row>
    <row r="21" spans="1:38" ht="15.75">
      <c r="A21" s="17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9"/>
      <c r="Y21" s="9"/>
      <c r="Z21" s="9"/>
      <c r="AA21" s="9"/>
      <c r="AB21" s="9"/>
      <c r="AC21" s="1"/>
      <c r="AD21" s="1"/>
      <c r="AE21" s="7"/>
    </row>
    <row r="22" spans="1:38" ht="15.75">
      <c r="A22" s="6"/>
      <c r="B22" s="252" t="s">
        <v>8</v>
      </c>
      <c r="C22" s="252"/>
      <c r="D22" s="252">
        <v>0.35464000000000001</v>
      </c>
      <c r="E22" s="252"/>
      <c r="F22" s="252"/>
      <c r="G22" s="1" t="s">
        <v>4</v>
      </c>
      <c r="H22" s="262">
        <f>H18</f>
        <v>110</v>
      </c>
      <c r="I22" s="262"/>
      <c r="J22" s="1" t="s">
        <v>4</v>
      </c>
      <c r="K22" s="262">
        <f>M18</f>
        <v>100</v>
      </c>
      <c r="L22" s="262"/>
      <c r="M22" s="255">
        <v>0.63</v>
      </c>
      <c r="N22" s="255"/>
      <c r="O22" s="1" t="s">
        <v>4</v>
      </c>
      <c r="P22" s="262">
        <f>W14</f>
        <v>1.9071115779390577E-3</v>
      </c>
      <c r="Q22" s="262"/>
      <c r="R22" s="262"/>
      <c r="S22" s="1" t="s">
        <v>13</v>
      </c>
      <c r="T22" s="280">
        <f>D22*H22*POWER((K22/1000),0.63)*P22</f>
        <v>1.7440402602788077E-2</v>
      </c>
      <c r="U22" s="280"/>
      <c r="V22" s="280"/>
      <c r="W22" s="280"/>
      <c r="X22" s="1" t="s">
        <v>14</v>
      </c>
      <c r="Y22" s="1"/>
      <c r="Z22" s="1"/>
      <c r="AA22" s="1"/>
      <c r="AB22" s="1"/>
      <c r="AC22" s="1"/>
      <c r="AD22" s="1"/>
      <c r="AE22" s="7"/>
    </row>
    <row r="23" spans="1:38" ht="15.75">
      <c r="A23" s="18" t="s">
        <v>50</v>
      </c>
      <c r="B23" s="19"/>
      <c r="C23" s="19"/>
      <c r="D23" s="19"/>
      <c r="E23" s="19"/>
      <c r="F23" s="19"/>
      <c r="G23" s="20"/>
      <c r="H23" s="19"/>
      <c r="I23" s="19"/>
      <c r="J23" s="20"/>
      <c r="K23" s="19"/>
      <c r="L23" s="19"/>
      <c r="M23" s="21"/>
      <c r="N23" s="21"/>
      <c r="O23" s="22"/>
      <c r="P23" s="23"/>
      <c r="Q23" s="23"/>
      <c r="R23" s="23"/>
      <c r="S23" s="22"/>
      <c r="T23" s="25"/>
      <c r="U23" s="25"/>
      <c r="V23" s="25"/>
      <c r="W23" s="25"/>
      <c r="X23" s="22"/>
      <c r="Y23" s="22"/>
      <c r="Z23" s="22"/>
      <c r="AA23" s="22"/>
      <c r="AB23" s="22"/>
      <c r="AC23" s="22"/>
      <c r="AD23" s="22"/>
      <c r="AE23" s="24"/>
    </row>
    <row r="24" spans="1:38" ht="15.75">
      <c r="A24" s="6"/>
      <c r="B24" s="252" t="s">
        <v>51</v>
      </c>
      <c r="C24" s="252"/>
      <c r="D24" s="252">
        <v>1.6257999999999999</v>
      </c>
      <c r="E24" s="252"/>
      <c r="F24" s="252"/>
      <c r="G24" s="1" t="s">
        <v>52</v>
      </c>
      <c r="H24" s="282">
        <v>110</v>
      </c>
      <c r="I24" s="282"/>
      <c r="J24" s="255">
        <v>-0.38</v>
      </c>
      <c r="K24" s="255"/>
      <c r="L24" s="1" t="s">
        <v>52</v>
      </c>
      <c r="M24" s="282">
        <v>829</v>
      </c>
      <c r="N24" s="282"/>
      <c r="O24" s="282"/>
      <c r="P24" s="255">
        <v>0.38</v>
      </c>
      <c r="Q24" s="255"/>
      <c r="R24" s="1" t="s">
        <v>4</v>
      </c>
      <c r="S24" s="282">
        <v>0.1</v>
      </c>
      <c r="T24" s="282"/>
      <c r="U24" s="282"/>
      <c r="V24" s="255">
        <v>-0.20499999999999999</v>
      </c>
      <c r="W24" s="255"/>
      <c r="X24" s="1" t="s">
        <v>53</v>
      </c>
      <c r="Y24" s="283">
        <f>D24*POWER(H24,-0.38)*POWER(M24/60/1000,0.38)*POWER(S24,-0.205)*1000</f>
        <v>85.840283903092313</v>
      </c>
      <c r="Z24" s="283"/>
      <c r="AA24" s="283"/>
      <c r="AB24" s="1" t="s">
        <v>54</v>
      </c>
      <c r="AC24" s="1"/>
      <c r="AD24" s="1"/>
      <c r="AE24" s="7"/>
    </row>
    <row r="25" spans="1:38">
      <c r="A25" s="251" t="s">
        <v>20</v>
      </c>
      <c r="B25" s="252"/>
      <c r="C25" s="1"/>
      <c r="D25" s="1"/>
      <c r="E25" s="9"/>
      <c r="F25" s="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52" t="s">
        <v>20</v>
      </c>
      <c r="W25" s="252"/>
      <c r="X25" s="252"/>
      <c r="Y25" s="252"/>
      <c r="Z25" s="1"/>
      <c r="AA25" s="1"/>
      <c r="AB25" s="1"/>
      <c r="AC25" s="1"/>
      <c r="AD25" s="1"/>
      <c r="AE25" s="7"/>
      <c r="AF25" s="5"/>
      <c r="AG25" s="5"/>
      <c r="AH25" s="5"/>
      <c r="AI25" s="5"/>
      <c r="AJ25" s="5"/>
      <c r="AK25" s="5"/>
      <c r="AL25" s="5"/>
    </row>
    <row r="26" spans="1:38" ht="16.5" thickBot="1">
      <c r="A26" s="26"/>
      <c r="B26" s="254" t="s">
        <v>58</v>
      </c>
      <c r="C26" s="254"/>
      <c r="D26" s="254">
        <v>0.27853</v>
      </c>
      <c r="E26" s="254"/>
      <c r="F26" s="254"/>
      <c r="G26" s="27" t="s">
        <v>59</v>
      </c>
      <c r="H26" s="291">
        <v>110</v>
      </c>
      <c r="I26" s="291"/>
      <c r="J26" s="11" t="s">
        <v>60</v>
      </c>
      <c r="K26" s="298">
        <v>75</v>
      </c>
      <c r="L26" s="298"/>
      <c r="M26" s="296">
        <v>2.63</v>
      </c>
      <c r="N26" s="296"/>
      <c r="O26" s="11" t="s">
        <v>59</v>
      </c>
      <c r="P26" s="291">
        <v>0.4</v>
      </c>
      <c r="Q26" s="291"/>
      <c r="R26" s="291"/>
      <c r="S26" s="296">
        <v>0.54</v>
      </c>
      <c r="T26" s="296"/>
      <c r="U26" s="11" t="s">
        <v>61</v>
      </c>
      <c r="V26" s="279">
        <f>(D26*H26*POWER((K26/1000),2.63)*POWER(P26,0.54))*60*60</f>
        <v>73.975972491195506</v>
      </c>
      <c r="W26" s="279"/>
      <c r="X26" s="279"/>
      <c r="Y26" s="279"/>
      <c r="Z26" s="11" t="s">
        <v>62</v>
      </c>
      <c r="AA26" s="11"/>
      <c r="AB26" s="11"/>
      <c r="AC26" s="11"/>
      <c r="AD26" s="11"/>
      <c r="AE26" s="10"/>
    </row>
  </sheetData>
  <mergeCells count="119">
    <mergeCell ref="A25:B25"/>
    <mergeCell ref="D26:F26"/>
    <mergeCell ref="B26:C26"/>
    <mergeCell ref="B24:C24"/>
    <mergeCell ref="J18:K18"/>
    <mergeCell ref="K26:L26"/>
    <mergeCell ref="M26:N26"/>
    <mergeCell ref="K22:L22"/>
    <mergeCell ref="H20:J20"/>
    <mergeCell ref="M24:O24"/>
    <mergeCell ref="B22:C22"/>
    <mergeCell ref="D24:F24"/>
    <mergeCell ref="D22:F22"/>
    <mergeCell ref="H26:I26"/>
    <mergeCell ref="H24:I24"/>
    <mergeCell ref="H22:I22"/>
    <mergeCell ref="AI3:AK3"/>
    <mergeCell ref="AI4:AK4"/>
    <mergeCell ref="AF3:AG3"/>
    <mergeCell ref="AF4:AG4"/>
    <mergeCell ref="P22:R22"/>
    <mergeCell ref="M17:N17"/>
    <mergeCell ref="R17:S17"/>
    <mergeCell ref="AI5:AK5"/>
    <mergeCell ref="M14:N14"/>
    <mergeCell ref="M20:P20"/>
    <mergeCell ref="M22:N22"/>
    <mergeCell ref="V26:Y26"/>
    <mergeCell ref="V25:Y25"/>
    <mergeCell ref="P26:R26"/>
    <mergeCell ref="S26:T26"/>
    <mergeCell ref="AI10:AK10"/>
    <mergeCell ref="AF5:AG5"/>
    <mergeCell ref="AF6:AG6"/>
    <mergeCell ref="AF7:AG7"/>
    <mergeCell ref="AF8:AG8"/>
    <mergeCell ref="AI6:AK6"/>
    <mergeCell ref="R19:S19"/>
    <mergeCell ref="R20:U20"/>
    <mergeCell ref="T22:W22"/>
    <mergeCell ref="T18:U18"/>
    <mergeCell ref="T7:T8"/>
    <mergeCell ref="T9:T10"/>
    <mergeCell ref="AI7:AK7"/>
    <mergeCell ref="AI8:AK8"/>
    <mergeCell ref="AI9:AK9"/>
    <mergeCell ref="W14:Y14"/>
    <mergeCell ref="S24:U24"/>
    <mergeCell ref="O18:P18"/>
    <mergeCell ref="R18:S18"/>
    <mergeCell ref="Y24:AA24"/>
    <mergeCell ref="V24:W24"/>
    <mergeCell ref="W18:X18"/>
    <mergeCell ref="Z17:AB17"/>
    <mergeCell ref="Z18:AB18"/>
    <mergeCell ref="J14:K14"/>
    <mergeCell ref="M19:N19"/>
    <mergeCell ref="J24:K24"/>
    <mergeCell ref="P24:Q24"/>
    <mergeCell ref="G17:J17"/>
    <mergeCell ref="H18:I18"/>
    <mergeCell ref="B14:C14"/>
    <mergeCell ref="D14:F14"/>
    <mergeCell ref="H14:I14"/>
    <mergeCell ref="B18:C18"/>
    <mergeCell ref="D18:F18"/>
    <mergeCell ref="R15:S15"/>
    <mergeCell ref="R14:S14"/>
    <mergeCell ref="T14:U14"/>
    <mergeCell ref="H15:I15"/>
    <mergeCell ref="M18:N18"/>
    <mergeCell ref="AF1:AM1"/>
    <mergeCell ref="H9:J9"/>
    <mergeCell ref="L9:N9"/>
    <mergeCell ref="S9:S10"/>
    <mergeCell ref="Z9:Z10"/>
    <mergeCell ref="U10:V10"/>
    <mergeCell ref="J3:N3"/>
    <mergeCell ref="X10:Y10"/>
    <mergeCell ref="L7:N7"/>
    <mergeCell ref="O7:P7"/>
    <mergeCell ref="Q7:Q8"/>
    <mergeCell ref="AF2:AG2"/>
    <mergeCell ref="U9:V9"/>
    <mergeCell ref="P9:R9"/>
    <mergeCell ref="W9:W10"/>
    <mergeCell ref="X9:Y9"/>
    <mergeCell ref="AF9:AG9"/>
    <mergeCell ref="AI2:AK2"/>
    <mergeCell ref="AF10:AG10"/>
    <mergeCell ref="AA9:AD10"/>
    <mergeCell ref="H10:R10"/>
    <mergeCell ref="L4:R4"/>
    <mergeCell ref="F4:H4"/>
    <mergeCell ref="D9:F10"/>
    <mergeCell ref="A9:B10"/>
    <mergeCell ref="M15:N15"/>
    <mergeCell ref="R13:S13"/>
    <mergeCell ref="O14:P14"/>
    <mergeCell ref="M13:N13"/>
    <mergeCell ref="J8:L8"/>
    <mergeCell ref="H7:J7"/>
    <mergeCell ref="A1:AE1"/>
    <mergeCell ref="A11:AE11"/>
    <mergeCell ref="R7:R8"/>
    <mergeCell ref="E5:G5"/>
    <mergeCell ref="G9:G10"/>
    <mergeCell ref="A3:B3"/>
    <mergeCell ref="C3:E3"/>
    <mergeCell ref="G7:G8"/>
    <mergeCell ref="C7:C8"/>
    <mergeCell ref="D7:F8"/>
    <mergeCell ref="A4:B4"/>
    <mergeCell ref="C4:E4"/>
    <mergeCell ref="A6:D6"/>
    <mergeCell ref="A7:B8"/>
    <mergeCell ref="C9:C10"/>
    <mergeCell ref="W13:Y13"/>
    <mergeCell ref="G13:J13"/>
  </mergeCells>
  <phoneticPr fontId="2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直結給水損失水頭計算表</vt:lpstr>
      <vt:lpstr>DATA</vt:lpstr>
      <vt:lpstr>HW＆Weston公式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　茂生</dc:creator>
  <cp:lastModifiedBy>森田　茂生</cp:lastModifiedBy>
  <cp:lastPrinted>2014-08-26T00:06:18Z</cp:lastPrinted>
  <dcterms:created xsi:type="dcterms:W3CDTF">2005-04-27T03:57:33Z</dcterms:created>
  <dcterms:modified xsi:type="dcterms:W3CDTF">2015-03-05T01:33:55Z</dcterms:modified>
</cp:coreProperties>
</file>